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District Reform Totals" sheetId="1" state="visible" r:id="rId3"/>
    <sheet name="2020-24 Census" sheetId="2" state="visible" r:id="rId4"/>
    <sheet name="2024 Election Results" sheetId="3" state="visible" r:id="rId5"/>
    <sheet name="2024 Voter Registration" sheetId="4" state="visible" r:id="rId6"/>
  </sheets>
  <definedNames>
    <definedName function="false" hidden="false" localSheetId="1" name="_xlnm.Print_Area" vbProcedure="false">'2020-24 Census'!$A$1:$G$60</definedName>
    <definedName function="false" hidden="false" localSheetId="1" name="_xlnm.Print_Titles" vbProcedure="false">'2020-24 Census'!$A:$A,'2020-24 Census'!$1:$3</definedName>
    <definedName function="false" hidden="false" localSheetId="2" name="_xlnm.Print_Titles" vbProcedure="false">'2024 Election Results'!$A:$A,'2024 Election Results'!$1:$1</definedName>
    <definedName function="false" hidden="false" localSheetId="0" name="_xlnm.Print_Area" vbProcedure="false">'District Reform Totals'!$H$1:$J$65</definedName>
    <definedName function="false" hidden="false" localSheetId="0" name="_xlnm.Print_Titles" vbProcedure="false">'District Reform Totals'!$H:$H,'District Reform Totals'!$1:$2</definedName>
    <definedName function="false" hidden="false" name="_NST01" vbProcedure="false">'District Reform Totals'!$H$2:$J$59</definedName>
    <definedName function="false" hidden="false" localSheetId="2" name="Print_Titles_0" vbProcedure="false">'2024 Election Results'!$A:$A,#REF!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<sst xmlns="http://schemas.openxmlformats.org/spreadsheetml/2006/main" count="306" uniqueCount="298">
  <si>
    <t xml:space="preserve">2024 Presidential Results</t>
  </si>
  <si>
    <t xml:space="preserve">Geographic Area</t>
  </si>
  <si>
    <t xml:space="preserve">Population Estimate</t>
  </si>
  <si>
    <t xml:space="preserve">Redistricting Plan Outcome</t>
  </si>
  <si>
    <t xml:space="preserve">Harris (D)</t>
  </si>
  <si>
    <t xml:space="preserve">Trump (R) </t>
  </si>
  <si>
    <t xml:space="preserve">Other</t>
  </si>
  <si>
    <t xml:space="preserve">Margin (D)</t>
  </si>
  <si>
    <t xml:space="preserve">Margin (R) </t>
  </si>
  <si>
    <t xml:space="preserve">Margin (Other)</t>
  </si>
  <si>
    <t xml:space="preserve">Turnout (Census)</t>
  </si>
  <si>
    <t xml:space="preserve">Seat Total w/ Leftover</t>
  </si>
  <si>
    <t xml:space="preserve">District Total</t>
  </si>
  <si>
    <t xml:space="preserve">Share (D) (estimate)</t>
  </si>
  <si>
    <t xml:space="preserve">Share (R) (estimate)</t>
  </si>
  <si>
    <t xml:space="preserve">Tossup (estimate)</t>
  </si>
  <si>
    <t xml:space="preserve">United States</t>
  </si>
  <si>
    <t xml:space="preserve">Alabama</t>
  </si>
  <si>
    <t xml:space="preserve">Predicted Seats</t>
  </si>
  <si>
    <t xml:space="preserve">Alaska</t>
  </si>
  <si>
    <t xml:space="preserve">Republican</t>
  </si>
  <si>
    <t xml:space="preserve">American Samoa</t>
  </si>
  <si>
    <t xml:space="preserve">Democrat</t>
  </si>
  <si>
    <t xml:space="preserve">Arizona</t>
  </si>
  <si>
    <t xml:space="preserve">Arkansas</t>
  </si>
  <si>
    <t xml:space="preserve">California</t>
  </si>
  <si>
    <t xml:space="preserve">Tossup</t>
  </si>
  <si>
    <t xml:space="preserve">Colorado</t>
  </si>
  <si>
    <t xml:space="preserve">Connecticut</t>
  </si>
  <si>
    <t xml:space="preserve">Count over Time</t>
  </si>
  <si>
    <t xml:space="preserve">Delaware</t>
  </si>
  <si>
    <t xml:space="preserve">Count</t>
  </si>
  <si>
    <t xml:space="preserve">Before</t>
  </si>
  <si>
    <t xml:space="preserve">After</t>
  </si>
  <si>
    <t xml:space="preserve">% Change</t>
  </si>
  <si>
    <t xml:space="preserve">District of Columbia</t>
  </si>
  <si>
    <t xml:space="preserve">Districts</t>
  </si>
  <si>
    <t xml:space="preserve">Florida</t>
  </si>
  <si>
    <t xml:space="preserve">Seats</t>
  </si>
  <si>
    <t xml:space="preserve">Georgia</t>
  </si>
  <si>
    <t xml:space="preserve">Districts 1929</t>
  </si>
  <si>
    <t xml:space="preserve">Guam</t>
  </si>
  <si>
    <t xml:space="preserve">Seats 1929</t>
  </si>
  <si>
    <t xml:space="preserve">Hawaii</t>
  </si>
  <si>
    <t xml:space="preserve">Districts 2050</t>
  </si>
  <si>
    <t xml:space="preserve">Idaho</t>
  </si>
  <si>
    <t xml:space="preserve">Seats 2050</t>
  </si>
  <si>
    <t xml:space="preserve">Illinois</t>
  </si>
  <si>
    <t xml:space="preserve">Districts 2100</t>
  </si>
  <si>
    <t xml:space="preserve">Indiana</t>
  </si>
  <si>
    <t xml:space="preserve">Seats 2100</t>
  </si>
  <si>
    <t xml:space="preserve">Iowa</t>
  </si>
  <si>
    <t xml:space="preserve">Kansas</t>
  </si>
  <si>
    <t xml:space="preserve">Kentucky</t>
  </si>
  <si>
    <t xml:space="preserve">Louisiana</t>
  </si>
  <si>
    <t xml:space="preserve">Maine</t>
  </si>
  <si>
    <t xml:space="preserve">Maryland</t>
  </si>
  <si>
    <t xml:space="preserve">Massachusetts</t>
  </si>
  <si>
    <t xml:space="preserve">Michigan</t>
  </si>
  <si>
    <t xml:space="preserve">Minnesota</t>
  </si>
  <si>
    <t xml:space="preserve">Mississippi</t>
  </si>
  <si>
    <t xml:space="preserve">Missouri</t>
  </si>
  <si>
    <t xml:space="preserve">Montana</t>
  </si>
  <si>
    <t xml:space="preserve">Nebraska</t>
  </si>
  <si>
    <t xml:space="preserve">Nevada</t>
  </si>
  <si>
    <t xml:space="preserve">New Hampshire</t>
  </si>
  <si>
    <t xml:space="preserve">New Jersey</t>
  </si>
  <si>
    <t xml:space="preserve">New Mexico</t>
  </si>
  <si>
    <t xml:space="preserve">New York</t>
  </si>
  <si>
    <t xml:space="preserve">North Carolina</t>
  </si>
  <si>
    <t xml:space="preserve">North Dakota</t>
  </si>
  <si>
    <t xml:space="preserve">Northern Mariana Islands</t>
  </si>
  <si>
    <t xml:space="preserve">Ohio</t>
  </si>
  <si>
    <t xml:space="preserve">Oklahoma</t>
  </si>
  <si>
    <t xml:space="preserve">Oregon</t>
  </si>
  <si>
    <t xml:space="preserve">Pennsylvania</t>
  </si>
  <si>
    <t xml:space="preserve">Puerto Rico</t>
  </si>
  <si>
    <t xml:space="preserve">Rhode Island</t>
  </si>
  <si>
    <t xml:space="preserve">South Carolina</t>
  </si>
  <si>
    <t xml:space="preserve">South Dakota</t>
  </si>
  <si>
    <t xml:space="preserve">Tennessee</t>
  </si>
  <si>
    <t xml:space="preserve">Texas</t>
  </si>
  <si>
    <t xml:space="preserve">US Virgin Islands</t>
  </si>
  <si>
    <t xml:space="preserve">Utah</t>
  </si>
  <si>
    <t xml:space="preserve">Vermont</t>
  </si>
  <si>
    <t xml:space="preserve">Virginia</t>
  </si>
  <si>
    <t xml:space="preserve">Washington</t>
  </si>
  <si>
    <t xml:space="preserve">West Virginia</t>
  </si>
  <si>
    <t xml:space="preserve">Wisconsin</t>
  </si>
  <si>
    <t xml:space="preserve">Wyoming</t>
  </si>
  <si>
    <t xml:space="preserve">States, if their populations are below five hundred thousand, shall each be granted one seat. Territorial delegates shall gain full membership in the House and the rights and powers therein. If there are enough territories with fewer than five hundred thousand persons to equal an amount greater than or equal to five hundred thousand persons, they shall be grouped together for the purposes of representation. For every five hundred thousand persons in a state or territory, one representative will be assigned to a pool corresponding to that state or territory. States shall be granted their share of seats from this pool, forming them into districts containing three or more seats. Districts must have roughly equivalent population, with the sum of their differences in population not totaling zero point seven five per cent or more. States must attempt to minimize the amount of one- or two- member districts in the remainder. Any leftover seats after division into groups of three or more shall be assigned as additional districts to contain the one or two remaining seats. </t>
  </si>
  <si>
    <t xml:space="preserve">Annual Estimates of the Resident Population for the United States, Regions, States, District of Columbia, and Puerto Rico: April 1, 2020 to July 1, 2024</t>
  </si>
  <si>
    <t xml:space="preserve">April 1, 2020 Estimates Base</t>
  </si>
  <si>
    <t xml:space="preserve">Population Estimate (as of July 1)</t>
  </si>
  <si>
    <t xml:space="preserve">Northeast</t>
  </si>
  <si>
    <t xml:space="preserve">Midwest</t>
  </si>
  <si>
    <t xml:space="preserve">South</t>
  </si>
  <si>
    <t xml:space="preserve">West</t>
  </si>
  <si>
    <r>
      <rPr>
        <sz val="10"/>
        <color rgb="FFFFFFFF"/>
        <rFont val="Arial"/>
        <family val="2"/>
        <charset val="1"/>
      </rPr>
      <t xml:space="preserve">.</t>
    </r>
    <r>
      <rPr>
        <sz val="10"/>
        <color theme="1"/>
        <rFont val="MS sans serif"/>
        <family val="0"/>
        <charset val="1"/>
      </rPr>
      <t xml:space="preserve">Alabama</t>
    </r>
  </si>
  <si>
    <r>
      <rPr>
        <sz val="10"/>
        <color rgb="FFFFFFFF"/>
        <rFont val="Arial"/>
        <family val="2"/>
        <charset val="1"/>
      </rPr>
      <t xml:space="preserve">.</t>
    </r>
    <r>
      <rPr>
        <sz val="10"/>
        <color theme="1"/>
        <rFont val="MS sans serif"/>
        <family val="0"/>
        <charset val="1"/>
      </rPr>
      <t xml:space="preserve">Alaska</t>
    </r>
  </si>
  <si>
    <r>
      <rPr>
        <sz val="10"/>
        <color rgb="FFFFFFFF"/>
        <rFont val="Arial"/>
        <family val="2"/>
        <charset val="1"/>
      </rPr>
      <t xml:space="preserve">.</t>
    </r>
    <r>
      <rPr>
        <sz val="10"/>
        <color theme="1"/>
        <rFont val="MS sans serif"/>
        <family val="0"/>
        <charset val="1"/>
      </rPr>
      <t xml:space="preserve">Arizona</t>
    </r>
  </si>
  <si>
    <r>
      <rPr>
        <sz val="10"/>
        <color rgb="FFFFFFFF"/>
        <rFont val="Arial"/>
        <family val="2"/>
        <charset val="1"/>
      </rPr>
      <t xml:space="preserve">.</t>
    </r>
    <r>
      <rPr>
        <sz val="10"/>
        <color theme="1"/>
        <rFont val="MS sans serif"/>
        <family val="0"/>
        <charset val="1"/>
      </rPr>
      <t xml:space="preserve">Arkansas</t>
    </r>
  </si>
  <si>
    <r>
      <rPr>
        <sz val="10"/>
        <color rgb="FFFFFFFF"/>
        <rFont val="Arial"/>
        <family val="2"/>
        <charset val="1"/>
      </rPr>
      <t xml:space="preserve">.</t>
    </r>
    <r>
      <rPr>
        <sz val="10"/>
        <color theme="1"/>
        <rFont val="MS sans serif"/>
        <family val="0"/>
        <charset val="1"/>
      </rPr>
      <t xml:space="preserve">California</t>
    </r>
  </si>
  <si>
    <r>
      <rPr>
        <sz val="10"/>
        <color rgb="FFFFFFFF"/>
        <rFont val="Arial"/>
        <family val="2"/>
        <charset val="1"/>
      </rPr>
      <t xml:space="preserve">.</t>
    </r>
    <r>
      <rPr>
        <sz val="10"/>
        <color theme="1"/>
        <rFont val="MS sans serif"/>
        <family val="0"/>
        <charset val="1"/>
      </rPr>
      <t xml:space="preserve">Colorado</t>
    </r>
  </si>
  <si>
    <r>
      <rPr>
        <sz val="10"/>
        <color rgb="FFFFFFFF"/>
        <rFont val="Arial"/>
        <family val="2"/>
        <charset val="1"/>
      </rPr>
      <t xml:space="preserve">.</t>
    </r>
    <r>
      <rPr>
        <sz val="10"/>
        <color theme="1"/>
        <rFont val="MS sans serif"/>
        <family val="0"/>
        <charset val="1"/>
      </rPr>
      <t xml:space="preserve">Connecticut</t>
    </r>
  </si>
  <si>
    <r>
      <rPr>
        <sz val="10"/>
        <color rgb="FFFFFFFF"/>
        <rFont val="Arial"/>
        <family val="2"/>
        <charset val="1"/>
      </rPr>
      <t xml:space="preserve">.</t>
    </r>
    <r>
      <rPr>
        <sz val="10"/>
        <color theme="1"/>
        <rFont val="MS sans serif"/>
        <family val="0"/>
        <charset val="1"/>
      </rPr>
      <t xml:space="preserve">Delaware</t>
    </r>
  </si>
  <si>
    <r>
      <rPr>
        <sz val="10"/>
        <color rgb="FFFFFFFF"/>
        <rFont val="Arial"/>
        <family val="2"/>
        <charset val="1"/>
      </rPr>
      <t xml:space="preserve">.</t>
    </r>
    <r>
      <rPr>
        <sz val="10"/>
        <color theme="1"/>
        <rFont val="MS sans serif"/>
        <family val="0"/>
        <charset val="1"/>
      </rPr>
      <t xml:space="preserve">District of Columbia</t>
    </r>
  </si>
  <si>
    <r>
      <rPr>
        <sz val="10"/>
        <color rgb="FFFFFFFF"/>
        <rFont val="Arial"/>
        <family val="2"/>
        <charset val="1"/>
      </rPr>
      <t xml:space="preserve">.</t>
    </r>
    <r>
      <rPr>
        <sz val="10"/>
        <color theme="1"/>
        <rFont val="MS sans serif"/>
        <family val="0"/>
        <charset val="1"/>
      </rPr>
      <t xml:space="preserve">Florida</t>
    </r>
  </si>
  <si>
    <r>
      <rPr>
        <sz val="10"/>
        <color rgb="FFFFFFFF"/>
        <rFont val="Arial"/>
        <family val="2"/>
        <charset val="1"/>
      </rPr>
      <t xml:space="preserve">.</t>
    </r>
    <r>
      <rPr>
        <sz val="10"/>
        <color theme="1"/>
        <rFont val="MS sans serif"/>
        <family val="0"/>
        <charset val="1"/>
      </rPr>
      <t xml:space="preserve">Georgia</t>
    </r>
  </si>
  <si>
    <r>
      <rPr>
        <sz val="10"/>
        <color rgb="FFFFFFFF"/>
        <rFont val="Arial"/>
        <family val="2"/>
        <charset val="1"/>
      </rPr>
      <t xml:space="preserve">.</t>
    </r>
    <r>
      <rPr>
        <sz val="10"/>
        <color theme="1"/>
        <rFont val="MS sans serif"/>
        <family val="0"/>
        <charset val="1"/>
      </rPr>
      <t xml:space="preserve">Hawaii</t>
    </r>
  </si>
  <si>
    <r>
      <rPr>
        <sz val="10"/>
        <color rgb="FFFFFFFF"/>
        <rFont val="Arial"/>
        <family val="2"/>
        <charset val="1"/>
      </rPr>
      <t xml:space="preserve">.</t>
    </r>
    <r>
      <rPr>
        <sz val="10"/>
        <color theme="1"/>
        <rFont val="MS sans serif"/>
        <family val="0"/>
        <charset val="1"/>
      </rPr>
      <t xml:space="preserve">Idaho</t>
    </r>
  </si>
  <si>
    <r>
      <rPr>
        <sz val="10"/>
        <color rgb="FFFFFFFF"/>
        <rFont val="Arial"/>
        <family val="2"/>
        <charset val="1"/>
      </rPr>
      <t xml:space="preserve">.</t>
    </r>
    <r>
      <rPr>
        <sz val="10"/>
        <color theme="1"/>
        <rFont val="MS sans serif"/>
        <family val="0"/>
        <charset val="1"/>
      </rPr>
      <t xml:space="preserve">Illinois</t>
    </r>
  </si>
  <si>
    <r>
      <rPr>
        <sz val="10"/>
        <color rgb="FFFFFFFF"/>
        <rFont val="Arial"/>
        <family val="2"/>
        <charset val="1"/>
      </rPr>
      <t xml:space="preserve">.</t>
    </r>
    <r>
      <rPr>
        <sz val="10"/>
        <color theme="1"/>
        <rFont val="MS sans serif"/>
        <family val="0"/>
        <charset val="1"/>
      </rPr>
      <t xml:space="preserve">Indiana</t>
    </r>
  </si>
  <si>
    <r>
      <rPr>
        <sz val="10"/>
        <color rgb="FFFFFFFF"/>
        <rFont val="Arial"/>
        <family val="2"/>
        <charset val="1"/>
      </rPr>
      <t xml:space="preserve">.</t>
    </r>
    <r>
      <rPr>
        <sz val="10"/>
        <color theme="1"/>
        <rFont val="MS sans serif"/>
        <family val="0"/>
        <charset val="1"/>
      </rPr>
      <t xml:space="preserve">Iowa</t>
    </r>
  </si>
  <si>
    <r>
      <rPr>
        <sz val="10"/>
        <color rgb="FFFFFFFF"/>
        <rFont val="Arial"/>
        <family val="2"/>
        <charset val="1"/>
      </rPr>
      <t xml:space="preserve">.</t>
    </r>
    <r>
      <rPr>
        <sz val="10"/>
        <color theme="1"/>
        <rFont val="MS sans serif"/>
        <family val="0"/>
        <charset val="1"/>
      </rPr>
      <t xml:space="preserve">Kansas</t>
    </r>
  </si>
  <si>
    <r>
      <rPr>
        <sz val="10"/>
        <color rgb="FFFFFFFF"/>
        <rFont val="Arial"/>
        <family val="2"/>
        <charset val="1"/>
      </rPr>
      <t xml:space="preserve">.</t>
    </r>
    <r>
      <rPr>
        <sz val="10"/>
        <color theme="1"/>
        <rFont val="MS sans serif"/>
        <family val="0"/>
        <charset val="1"/>
      </rPr>
      <t xml:space="preserve">Kentucky</t>
    </r>
  </si>
  <si>
    <r>
      <rPr>
        <sz val="10"/>
        <color rgb="FFFFFFFF"/>
        <rFont val="Arial"/>
        <family val="2"/>
        <charset val="1"/>
      </rPr>
      <t xml:space="preserve">.</t>
    </r>
    <r>
      <rPr>
        <sz val="10"/>
        <color theme="1"/>
        <rFont val="MS sans serif"/>
        <family val="0"/>
        <charset val="1"/>
      </rPr>
      <t xml:space="preserve">Louisiana</t>
    </r>
  </si>
  <si>
    <r>
      <rPr>
        <sz val="10"/>
        <color rgb="FFFFFFFF"/>
        <rFont val="Arial"/>
        <family val="2"/>
        <charset val="1"/>
      </rPr>
      <t xml:space="preserve">.</t>
    </r>
    <r>
      <rPr>
        <sz val="10"/>
        <color theme="1"/>
        <rFont val="MS sans serif"/>
        <family val="0"/>
        <charset val="1"/>
      </rPr>
      <t xml:space="preserve">Maine</t>
    </r>
  </si>
  <si>
    <r>
      <rPr>
        <sz val="10"/>
        <color rgb="FFFFFFFF"/>
        <rFont val="Arial"/>
        <family val="2"/>
        <charset val="1"/>
      </rPr>
      <t xml:space="preserve">.</t>
    </r>
    <r>
      <rPr>
        <sz val="10"/>
        <color theme="1"/>
        <rFont val="MS sans serif"/>
        <family val="0"/>
        <charset val="1"/>
      </rPr>
      <t xml:space="preserve">Maryland</t>
    </r>
  </si>
  <si>
    <r>
      <rPr>
        <sz val="10"/>
        <color rgb="FFFFFFFF"/>
        <rFont val="Arial"/>
        <family val="2"/>
        <charset val="1"/>
      </rPr>
      <t xml:space="preserve">.</t>
    </r>
    <r>
      <rPr>
        <sz val="10"/>
        <color theme="1"/>
        <rFont val="MS sans serif"/>
        <family val="0"/>
        <charset val="1"/>
      </rPr>
      <t xml:space="preserve">Massachusetts</t>
    </r>
  </si>
  <si>
    <r>
      <rPr>
        <sz val="10"/>
        <color rgb="FFFFFFFF"/>
        <rFont val="Arial"/>
        <family val="2"/>
        <charset val="1"/>
      </rPr>
      <t xml:space="preserve">.</t>
    </r>
    <r>
      <rPr>
        <sz val="10"/>
        <color theme="1"/>
        <rFont val="MS sans serif"/>
        <family val="0"/>
        <charset val="1"/>
      </rPr>
      <t xml:space="preserve">Michigan</t>
    </r>
  </si>
  <si>
    <r>
      <rPr>
        <sz val="10"/>
        <color rgb="FFFFFFFF"/>
        <rFont val="Arial"/>
        <family val="2"/>
        <charset val="1"/>
      </rPr>
      <t xml:space="preserve">.</t>
    </r>
    <r>
      <rPr>
        <sz val="10"/>
        <color theme="1"/>
        <rFont val="MS sans serif"/>
        <family val="0"/>
        <charset val="1"/>
      </rPr>
      <t xml:space="preserve">Minnesota</t>
    </r>
  </si>
  <si>
    <r>
      <rPr>
        <sz val="10"/>
        <color rgb="FFFFFFFF"/>
        <rFont val="Arial"/>
        <family val="2"/>
        <charset val="1"/>
      </rPr>
      <t xml:space="preserve">.</t>
    </r>
    <r>
      <rPr>
        <sz val="10"/>
        <color theme="1"/>
        <rFont val="MS sans serif"/>
        <family val="0"/>
        <charset val="1"/>
      </rPr>
      <t xml:space="preserve">Mississippi</t>
    </r>
  </si>
  <si>
    <r>
      <rPr>
        <sz val="10"/>
        <color rgb="FFFFFFFF"/>
        <rFont val="Arial"/>
        <family val="2"/>
        <charset val="1"/>
      </rPr>
      <t xml:space="preserve">.</t>
    </r>
    <r>
      <rPr>
        <sz val="10"/>
        <color theme="1"/>
        <rFont val="MS sans serif"/>
        <family val="0"/>
        <charset val="1"/>
      </rPr>
      <t xml:space="preserve">Missouri</t>
    </r>
  </si>
  <si>
    <r>
      <rPr>
        <sz val="10"/>
        <color rgb="FFFFFFFF"/>
        <rFont val="Arial"/>
        <family val="2"/>
        <charset val="1"/>
      </rPr>
      <t xml:space="preserve">.</t>
    </r>
    <r>
      <rPr>
        <sz val="10"/>
        <color theme="1"/>
        <rFont val="MS sans serif"/>
        <family val="0"/>
        <charset val="1"/>
      </rPr>
      <t xml:space="preserve">Montana</t>
    </r>
  </si>
  <si>
    <r>
      <rPr>
        <sz val="10"/>
        <color rgb="FFFFFFFF"/>
        <rFont val="Arial"/>
        <family val="2"/>
        <charset val="1"/>
      </rPr>
      <t xml:space="preserve">.</t>
    </r>
    <r>
      <rPr>
        <sz val="10"/>
        <color theme="1"/>
        <rFont val="MS sans serif"/>
        <family val="0"/>
        <charset val="1"/>
      </rPr>
      <t xml:space="preserve">Nebraska</t>
    </r>
  </si>
  <si>
    <r>
      <rPr>
        <sz val="10"/>
        <color rgb="FFFFFFFF"/>
        <rFont val="Arial"/>
        <family val="2"/>
        <charset val="1"/>
      </rPr>
      <t xml:space="preserve">.</t>
    </r>
    <r>
      <rPr>
        <sz val="10"/>
        <color theme="1"/>
        <rFont val="MS sans serif"/>
        <family val="0"/>
        <charset val="1"/>
      </rPr>
      <t xml:space="preserve">Nevada</t>
    </r>
  </si>
  <si>
    <r>
      <rPr>
        <sz val="10"/>
        <color rgb="FFFFFFFF"/>
        <rFont val="Arial"/>
        <family val="2"/>
        <charset val="1"/>
      </rPr>
      <t xml:space="preserve">.</t>
    </r>
    <r>
      <rPr>
        <sz val="10"/>
        <color theme="1"/>
        <rFont val="MS sans serif"/>
        <family val="0"/>
        <charset val="1"/>
      </rPr>
      <t xml:space="preserve">New Hampshire</t>
    </r>
  </si>
  <si>
    <r>
      <rPr>
        <sz val="10"/>
        <color rgb="FFFFFFFF"/>
        <rFont val="Arial"/>
        <family val="2"/>
        <charset val="1"/>
      </rPr>
      <t xml:space="preserve">.</t>
    </r>
    <r>
      <rPr>
        <sz val="10"/>
        <color theme="1"/>
        <rFont val="MS sans serif"/>
        <family val="0"/>
        <charset val="1"/>
      </rPr>
      <t xml:space="preserve">New Jersey</t>
    </r>
  </si>
  <si>
    <r>
      <rPr>
        <sz val="10"/>
        <color rgb="FFFFFFFF"/>
        <rFont val="Arial"/>
        <family val="2"/>
        <charset val="1"/>
      </rPr>
      <t xml:space="preserve">.</t>
    </r>
    <r>
      <rPr>
        <sz val="10"/>
        <color theme="1"/>
        <rFont val="MS sans serif"/>
        <family val="0"/>
        <charset val="1"/>
      </rPr>
      <t xml:space="preserve">New Mexico</t>
    </r>
  </si>
  <si>
    <r>
      <rPr>
        <sz val="10"/>
        <color rgb="FFFFFFFF"/>
        <rFont val="Arial"/>
        <family val="2"/>
        <charset val="1"/>
      </rPr>
      <t xml:space="preserve">.</t>
    </r>
    <r>
      <rPr>
        <sz val="10"/>
        <color theme="1"/>
        <rFont val="MS sans serif"/>
        <family val="0"/>
        <charset val="1"/>
      </rPr>
      <t xml:space="preserve">New York</t>
    </r>
  </si>
  <si>
    <r>
      <rPr>
        <sz val="10"/>
        <color rgb="FFFFFFFF"/>
        <rFont val="Arial"/>
        <family val="2"/>
        <charset val="1"/>
      </rPr>
      <t xml:space="preserve">.</t>
    </r>
    <r>
      <rPr>
        <sz val="10"/>
        <color theme="1"/>
        <rFont val="MS sans serif"/>
        <family val="0"/>
        <charset val="1"/>
      </rPr>
      <t xml:space="preserve">North Carolina</t>
    </r>
  </si>
  <si>
    <r>
      <rPr>
        <sz val="10"/>
        <color rgb="FFFFFFFF"/>
        <rFont val="Arial"/>
        <family val="2"/>
        <charset val="1"/>
      </rPr>
      <t xml:space="preserve">.</t>
    </r>
    <r>
      <rPr>
        <sz val="10"/>
        <color theme="1"/>
        <rFont val="MS sans serif"/>
        <family val="0"/>
        <charset val="1"/>
      </rPr>
      <t xml:space="preserve">North Dakota</t>
    </r>
  </si>
  <si>
    <r>
      <rPr>
        <sz val="10"/>
        <color rgb="FFFFFFFF"/>
        <rFont val="Arial"/>
        <family val="2"/>
        <charset val="1"/>
      </rPr>
      <t xml:space="preserve">.</t>
    </r>
    <r>
      <rPr>
        <sz val="10"/>
        <color theme="1"/>
        <rFont val="MS sans serif"/>
        <family val="0"/>
        <charset val="1"/>
      </rPr>
      <t xml:space="preserve">Ohio</t>
    </r>
  </si>
  <si>
    <r>
      <rPr>
        <sz val="10"/>
        <color rgb="FFFFFFFF"/>
        <rFont val="Arial"/>
        <family val="2"/>
        <charset val="1"/>
      </rPr>
      <t xml:space="preserve">.</t>
    </r>
    <r>
      <rPr>
        <sz val="10"/>
        <color theme="1"/>
        <rFont val="MS sans serif"/>
        <family val="0"/>
        <charset val="1"/>
      </rPr>
      <t xml:space="preserve">Oklahoma</t>
    </r>
  </si>
  <si>
    <r>
      <rPr>
        <sz val="10"/>
        <color rgb="FFFFFFFF"/>
        <rFont val="Arial"/>
        <family val="2"/>
        <charset val="1"/>
      </rPr>
      <t xml:space="preserve">.</t>
    </r>
    <r>
      <rPr>
        <sz val="10"/>
        <color theme="1"/>
        <rFont val="MS sans serif"/>
        <family val="0"/>
        <charset val="1"/>
      </rPr>
      <t xml:space="preserve">Oregon</t>
    </r>
  </si>
  <si>
    <r>
      <rPr>
        <sz val="10"/>
        <color rgb="FFFFFFFF"/>
        <rFont val="Arial"/>
        <family val="2"/>
        <charset val="1"/>
      </rPr>
      <t xml:space="preserve">.</t>
    </r>
    <r>
      <rPr>
        <sz val="10"/>
        <color theme="1"/>
        <rFont val="MS sans serif"/>
        <family val="0"/>
        <charset val="1"/>
      </rPr>
      <t xml:space="preserve">Pennsylvania</t>
    </r>
  </si>
  <si>
    <r>
      <rPr>
        <sz val="10"/>
        <color rgb="FFFFFFFF"/>
        <rFont val="Arial"/>
        <family val="2"/>
        <charset val="1"/>
      </rPr>
      <t xml:space="preserve">.</t>
    </r>
    <r>
      <rPr>
        <sz val="10"/>
        <color theme="1"/>
        <rFont val="MS sans serif"/>
        <family val="0"/>
        <charset val="1"/>
      </rPr>
      <t xml:space="preserve">Rhode Island</t>
    </r>
  </si>
  <si>
    <r>
      <rPr>
        <sz val="10"/>
        <color rgb="FFFFFFFF"/>
        <rFont val="Arial"/>
        <family val="2"/>
        <charset val="1"/>
      </rPr>
      <t xml:space="preserve">.</t>
    </r>
    <r>
      <rPr>
        <sz val="10"/>
        <color theme="1"/>
        <rFont val="MS sans serif"/>
        <family val="0"/>
        <charset val="1"/>
      </rPr>
      <t xml:space="preserve">South Carolina</t>
    </r>
  </si>
  <si>
    <r>
      <rPr>
        <sz val="10"/>
        <color rgb="FFFFFFFF"/>
        <rFont val="Arial"/>
        <family val="2"/>
        <charset val="1"/>
      </rPr>
      <t xml:space="preserve">.</t>
    </r>
    <r>
      <rPr>
        <sz val="10"/>
        <color theme="1"/>
        <rFont val="MS sans serif"/>
        <family val="0"/>
        <charset val="1"/>
      </rPr>
      <t xml:space="preserve">South Dakota</t>
    </r>
  </si>
  <si>
    <r>
      <rPr>
        <sz val="10"/>
        <color rgb="FFFFFFFF"/>
        <rFont val="Arial"/>
        <family val="2"/>
        <charset val="1"/>
      </rPr>
      <t xml:space="preserve">.</t>
    </r>
    <r>
      <rPr>
        <sz val="10"/>
        <color theme="1"/>
        <rFont val="MS sans serif"/>
        <family val="0"/>
        <charset val="1"/>
      </rPr>
      <t xml:space="preserve">Tennessee</t>
    </r>
  </si>
  <si>
    <r>
      <rPr>
        <sz val="10"/>
        <color rgb="FFFFFFFF"/>
        <rFont val="Arial"/>
        <family val="2"/>
        <charset val="1"/>
      </rPr>
      <t xml:space="preserve">.</t>
    </r>
    <r>
      <rPr>
        <sz val="10"/>
        <color theme="1"/>
        <rFont val="MS sans serif"/>
        <family val="0"/>
        <charset val="1"/>
      </rPr>
      <t xml:space="preserve">Texas</t>
    </r>
  </si>
  <si>
    <r>
      <rPr>
        <sz val="10"/>
        <color rgb="FFFFFFFF"/>
        <rFont val="Arial"/>
        <family val="2"/>
        <charset val="1"/>
      </rPr>
      <t xml:space="preserve">.</t>
    </r>
    <r>
      <rPr>
        <sz val="10"/>
        <color theme="1"/>
        <rFont val="MS sans serif"/>
        <family val="0"/>
        <charset val="1"/>
      </rPr>
      <t xml:space="preserve">Utah</t>
    </r>
  </si>
  <si>
    <r>
      <rPr>
        <sz val="10"/>
        <color rgb="FFFFFFFF"/>
        <rFont val="Arial"/>
        <family val="2"/>
        <charset val="1"/>
      </rPr>
      <t xml:space="preserve">.</t>
    </r>
    <r>
      <rPr>
        <sz val="10"/>
        <color theme="1"/>
        <rFont val="MS sans serif"/>
        <family val="0"/>
        <charset val="1"/>
      </rPr>
      <t xml:space="preserve">Vermont</t>
    </r>
  </si>
  <si>
    <r>
      <rPr>
        <sz val="10"/>
        <color rgb="FFFFFFFF"/>
        <rFont val="Arial"/>
        <family val="2"/>
        <charset val="1"/>
      </rPr>
      <t xml:space="preserve">.</t>
    </r>
    <r>
      <rPr>
        <sz val="10"/>
        <color theme="1"/>
        <rFont val="MS sans serif"/>
        <family val="0"/>
        <charset val="1"/>
      </rPr>
      <t xml:space="preserve">Virginia</t>
    </r>
  </si>
  <si>
    <r>
      <rPr>
        <sz val="10"/>
        <color rgb="FFFFFFFF"/>
        <rFont val="Arial"/>
        <family val="2"/>
        <charset val="1"/>
      </rPr>
      <t xml:space="preserve">.</t>
    </r>
    <r>
      <rPr>
        <sz val="10"/>
        <color theme="1"/>
        <rFont val="MS sans serif"/>
        <family val="0"/>
        <charset val="1"/>
      </rPr>
      <t xml:space="preserve">Washington</t>
    </r>
  </si>
  <si>
    <r>
      <rPr>
        <sz val="10"/>
        <color rgb="FFFFFFFF"/>
        <rFont val="Arial"/>
        <family val="2"/>
        <charset val="1"/>
      </rPr>
      <t xml:space="preserve">.</t>
    </r>
    <r>
      <rPr>
        <sz val="10"/>
        <color theme="1"/>
        <rFont val="MS sans serif"/>
        <family val="0"/>
        <charset val="1"/>
      </rPr>
      <t xml:space="preserve">West Virginia</t>
    </r>
  </si>
  <si>
    <r>
      <rPr>
        <sz val="10"/>
        <color rgb="FFFFFFFF"/>
        <rFont val="Arial"/>
        <family val="2"/>
        <charset val="1"/>
      </rPr>
      <t xml:space="preserve">.</t>
    </r>
    <r>
      <rPr>
        <sz val="10"/>
        <color theme="1"/>
        <rFont val="MS sans serif"/>
        <family val="0"/>
        <charset val="1"/>
      </rPr>
      <t xml:space="preserve">Wisconsin</t>
    </r>
  </si>
  <si>
    <r>
      <rPr>
        <sz val="10"/>
        <color rgb="FFFFFFFF"/>
        <rFont val="Arial"/>
        <family val="2"/>
        <charset val="1"/>
      </rPr>
      <t xml:space="preserve">.</t>
    </r>
    <r>
      <rPr>
        <sz val="10"/>
        <color theme="1"/>
        <rFont val="MS sans serif"/>
        <family val="0"/>
        <charset val="1"/>
      </rPr>
      <t xml:space="preserve">Wyoming</t>
    </r>
  </si>
  <si>
    <r>
      <rPr>
        <sz val="10"/>
        <color rgb="FFFFFFFF"/>
        <rFont val="Arial"/>
        <family val="2"/>
        <charset val="1"/>
      </rPr>
      <t xml:space="preserve">.</t>
    </r>
    <r>
      <rPr>
        <sz val="10"/>
        <color theme="1"/>
        <rFont val="MS sans serif"/>
        <family val="0"/>
        <charset val="1"/>
      </rPr>
      <t xml:space="preserve">Puerto Rico</t>
    </r>
  </si>
  <si>
    <t xml:space="preserve">State</t>
  </si>
  <si>
    <t xml:space="preserve">Electoral Votes</t>
  </si>
  <si>
    <t xml:space="preserve">Electoral Vote: Trump (R)</t>
  </si>
  <si>
    <t xml:space="preserve">Electoral Vote: Harris (D)</t>
  </si>
  <si>
    <t xml:space="preserve">Ayyadurai</t>
  </si>
  <si>
    <t xml:space="preserve">Bowman</t>
  </si>
  <si>
    <t xml:space="preserve">De La Cruz</t>
  </si>
  <si>
    <t xml:space="preserve">Duncan</t>
  </si>
  <si>
    <t xml:space="preserve">Ebke</t>
  </si>
  <si>
    <t xml:space="preserve">Everylove</t>
  </si>
  <si>
    <t xml:space="preserve">Fruit</t>
  </si>
  <si>
    <t xml:space="preserve">Garrity</t>
  </si>
  <si>
    <t xml:space="preserve">Harris</t>
  </si>
  <si>
    <t xml:space="preserve">Huber</t>
  </si>
  <si>
    <t xml:space="preserve">Kennedy</t>
  </si>
  <si>
    <t xml:space="preserve">Kishore</t>
  </si>
  <si>
    <t xml:space="preserve">Oliver</t>
  </si>
  <si>
    <t xml:space="preserve">Preston</t>
  </si>
  <si>
    <t xml:space="preserve">Skousen</t>
  </si>
  <si>
    <t xml:space="preserve">Sonski</t>
  </si>
  <si>
    <t xml:space="preserve">Stein</t>
  </si>
  <si>
    <t xml:space="preserve">Stodden</t>
  </si>
  <si>
    <t xml:space="preserve">Supreme</t>
  </si>
  <si>
    <t xml:space="preserve">Terry</t>
  </si>
  <si>
    <t xml:space="preserve">Trump</t>
  </si>
  <si>
    <t xml:space="preserve">Wells</t>
  </si>
  <si>
    <t xml:space="preserve">Wood</t>
  </si>
  <si>
    <t xml:space="preserve">None Of These Candidates</t>
  </si>
  <si>
    <t xml:space="preserve">Write-Ins (Scattered)</t>
  </si>
  <si>
    <t xml:space="preserve">Total Votes</t>
  </si>
  <si>
    <t xml:space="preserve">All Third Party</t>
  </si>
  <si>
    <t xml:space="preserve">AL</t>
  </si>
  <si>
    <t xml:space="preserve">AK</t>
  </si>
  <si>
    <t xml:space="preserve">AZ</t>
  </si>
  <si>
    <t xml:space="preserve">AR</t>
  </si>
  <si>
    <t xml:space="preserve">CA</t>
  </si>
  <si>
    <t xml:space="preserve">CO</t>
  </si>
  <si>
    <t xml:space="preserve">CT</t>
  </si>
  <si>
    <t xml:space="preserve">DE</t>
  </si>
  <si>
    <t xml:space="preserve">DC</t>
  </si>
  <si>
    <t xml:space="preserve">FL</t>
  </si>
  <si>
    <t xml:space="preserve">GA</t>
  </si>
  <si>
    <t xml:space="preserve">HI</t>
  </si>
  <si>
    <t xml:space="preserve">ID</t>
  </si>
  <si>
    <t xml:space="preserve">IL</t>
  </si>
  <si>
    <t xml:space="preserve">IN</t>
  </si>
  <si>
    <t xml:space="preserve">IA</t>
  </si>
  <si>
    <t xml:space="preserve">KS</t>
  </si>
  <si>
    <t xml:space="preserve">KY</t>
  </si>
  <si>
    <t xml:space="preserve">LA</t>
  </si>
  <si>
    <t xml:space="preserve">ME</t>
  </si>
  <si>
    <t xml:space="preserve">MD</t>
  </si>
  <si>
    <t xml:space="preserve">MA</t>
  </si>
  <si>
    <t xml:space="preserve">MI</t>
  </si>
  <si>
    <t xml:space="preserve">MN</t>
  </si>
  <si>
    <t xml:space="preserve">MS</t>
  </si>
  <si>
    <t xml:space="preserve">MO</t>
  </si>
  <si>
    <t xml:space="preserve">MT</t>
  </si>
  <si>
    <t xml:space="preserve">NE</t>
  </si>
  <si>
    <t xml:space="preserve">NV</t>
  </si>
  <si>
    <t xml:space="preserve">NH</t>
  </si>
  <si>
    <t xml:space="preserve">NJ</t>
  </si>
  <si>
    <t xml:space="preserve">NM</t>
  </si>
  <si>
    <t xml:space="preserve">NY</t>
  </si>
  <si>
    <t xml:space="preserve">NC</t>
  </si>
  <si>
    <t xml:space="preserve">ND</t>
  </si>
  <si>
    <t xml:space="preserve">OH</t>
  </si>
  <si>
    <t xml:space="preserve">OK</t>
  </si>
  <si>
    <t xml:space="preserve">OR</t>
  </si>
  <si>
    <t xml:space="preserve">PA</t>
  </si>
  <si>
    <t xml:space="preserve">RI</t>
  </si>
  <si>
    <t xml:space="preserve">SC</t>
  </si>
  <si>
    <t xml:space="preserve">SD</t>
  </si>
  <si>
    <t xml:space="preserve">TN</t>
  </si>
  <si>
    <t xml:space="preserve">TX</t>
  </si>
  <si>
    <t xml:space="preserve">UT</t>
  </si>
  <si>
    <t xml:space="preserve">VT</t>
  </si>
  <si>
    <t xml:space="preserve">VA</t>
  </si>
  <si>
    <t xml:space="preserve">WA</t>
  </si>
  <si>
    <t xml:space="preserve">WV</t>
  </si>
  <si>
    <t xml:space="preserve">WI</t>
  </si>
  <si>
    <t xml:space="preserve">WY</t>
  </si>
  <si>
    <t xml:space="preserve">Total:</t>
  </si>
  <si>
    <t xml:space="preserve">Percentage:</t>
  </si>
  <si>
    <t xml:space="preserve">Characteristic</t>
  </si>
  <si>
    <t xml:space="preserve">Total population</t>
  </si>
  <si>
    <t xml:space="preserve">Total citizen population</t>
  </si>
  <si>
    <t xml:space="preserve">Registered</t>
  </si>
  <si>
    <t xml:space="preserve">Voted</t>
  </si>
  <si>
    <t xml:space="preserve">Total registered</t>
  </si>
  <si>
    <t xml:space="preserve">Percent registered
(Total)</t>
  </si>
  <si>
    <t xml:space="preserve">Margin of error (+/-)1</t>
  </si>
  <si>
    <t xml:space="preserve">Percent registered
(Citizen)</t>
  </si>
  <si>
    <t xml:space="preserve">Total voted</t>
  </si>
  <si>
    <t xml:space="preserve">Percent voted
(Total)</t>
  </si>
  <si>
    <t xml:space="preserve">Percent voted
(Citizen)</t>
  </si>
  <si>
    <t xml:space="preserve">UNITED STATES</t>
  </si>
  <si>
    <t xml:space="preserve">ALABAMA</t>
  </si>
  <si>
    <t xml:space="preserve">ALASKA</t>
  </si>
  <si>
    <t xml:space="preserve">ARIZONA</t>
  </si>
  <si>
    <t xml:space="preserve">ARKANSAS</t>
  </si>
  <si>
    <t xml:space="preserve">CALIFORNIA</t>
  </si>
  <si>
    <t xml:space="preserve">COLORADO</t>
  </si>
  <si>
    <t xml:space="preserve">CONNECTICUT</t>
  </si>
  <si>
    <t xml:space="preserve">DELAWARE</t>
  </si>
  <si>
    <t xml:space="preserve">DISTRICT OF COLUMBIA</t>
  </si>
  <si>
    <t xml:space="preserve">FLORIDA</t>
  </si>
  <si>
    <t xml:space="preserve">GEORGIA</t>
  </si>
  <si>
    <t xml:space="preserve">HAWAII</t>
  </si>
  <si>
    <t xml:space="preserve">IDAHO</t>
  </si>
  <si>
    <t xml:space="preserve">ILLINOIS</t>
  </si>
  <si>
    <t xml:space="preserve">INDIANA</t>
  </si>
  <si>
    <t xml:space="preserve">IOWA</t>
  </si>
  <si>
    <t xml:space="preserve">KANSAS</t>
  </si>
  <si>
    <t xml:space="preserve">KENTUCKY</t>
  </si>
  <si>
    <t xml:space="preserve">LOUISIANA</t>
  </si>
  <si>
    <t xml:space="preserve">MAINE</t>
  </si>
  <si>
    <t xml:space="preserve">MARYLAND</t>
  </si>
  <si>
    <t xml:space="preserve">MASSACHUSETTS</t>
  </si>
  <si>
    <t xml:space="preserve">MICHIGAN</t>
  </si>
  <si>
    <t xml:space="preserve">MINNESOTA</t>
  </si>
  <si>
    <t xml:space="preserve">MISSISSIPPI</t>
  </si>
  <si>
    <t xml:space="preserve">MISSOURI</t>
  </si>
  <si>
    <t xml:space="preserve">MONTANA</t>
  </si>
  <si>
    <t xml:space="preserve">NEBRASKA</t>
  </si>
  <si>
    <t xml:space="preserve">NEVADA</t>
  </si>
  <si>
    <t xml:space="preserve">NEW HAMPSHIRE</t>
  </si>
  <si>
    <t xml:space="preserve">NEW JERSEY</t>
  </si>
  <si>
    <t xml:space="preserve">NEW MEXICO</t>
  </si>
  <si>
    <t xml:space="preserve">NEW YORK</t>
  </si>
  <si>
    <t xml:space="preserve">NORTH CAROLINA</t>
  </si>
  <si>
    <t xml:space="preserve">NORTH DAKOTA</t>
  </si>
  <si>
    <t xml:space="preserve">OHIO</t>
  </si>
  <si>
    <t xml:space="preserve">OKLAHOMA</t>
  </si>
  <si>
    <t xml:space="preserve">OREGON</t>
  </si>
  <si>
    <t xml:space="preserve">PENNSYLVANIA</t>
  </si>
  <si>
    <t xml:space="preserve">RHODE ISLAND</t>
  </si>
  <si>
    <t xml:space="preserve">SOUTH CAROLINA</t>
  </si>
  <si>
    <t xml:space="preserve">SOUTH DAKOTA</t>
  </si>
  <si>
    <t xml:space="preserve">TENNESSEE</t>
  </si>
  <si>
    <t xml:space="preserve">TEXAS</t>
  </si>
  <si>
    <t xml:space="preserve">UTAH</t>
  </si>
  <si>
    <t xml:space="preserve">VERMONT</t>
  </si>
  <si>
    <t xml:space="preserve">VIRGINIA</t>
  </si>
  <si>
    <t xml:space="preserve">WASHINGTON</t>
  </si>
  <si>
    <t xml:space="preserve">WEST VIRGINIA</t>
  </si>
  <si>
    <t xml:space="preserve">WISCONSIN</t>
  </si>
  <si>
    <t xml:space="preserve">WYOMING</t>
  </si>
</sst>
</file>

<file path=xl/styles.xml><?xml version="1.0" encoding="utf-8"?>
<styleSheet xmlns="http://schemas.openxmlformats.org/spreadsheetml/2006/main">
  <numFmts count="5">
    <numFmt numFmtId="164" formatCode="General"/>
    <numFmt numFmtId="165" formatCode="#,##0"/>
    <numFmt numFmtId="166" formatCode="0.00%"/>
    <numFmt numFmtId="167" formatCode="0%"/>
    <numFmt numFmtId="168" formatCode="0.0%"/>
  </numFmts>
  <fonts count="18">
    <font>
      <sz val="11"/>
      <color theme="1"/>
      <name val="Calibri"/>
      <family val="2"/>
      <charset val="1"/>
    </font>
    <font>
      <sz val="10"/>
      <name val="Arial"/>
      <family val="0"/>
    </font>
    <font>
      <sz val="10"/>
      <name val="Arial"/>
      <family val="0"/>
    </font>
    <font>
      <sz val="10"/>
      <name val="Arial"/>
      <family val="0"/>
    </font>
    <font>
      <sz val="10"/>
      <name val="Arial"/>
      <family val="2"/>
      <charset val="1"/>
    </font>
    <font>
      <b val="true"/>
      <sz val="10"/>
      <name val="Arial"/>
      <family val="2"/>
      <charset val="1"/>
    </font>
    <font>
      <i val="true"/>
      <sz val="10"/>
      <name val="Arial"/>
      <family val="2"/>
      <charset val="1"/>
    </font>
    <font>
      <b val="true"/>
      <sz val="10"/>
      <color theme="1"/>
      <name val="Arial"/>
      <family val="2"/>
      <charset val="1"/>
    </font>
    <font>
      <sz val="11"/>
      <name val="Calibri"/>
      <family val="2"/>
      <charset val="1"/>
    </font>
    <font>
      <sz val="10"/>
      <color theme="1"/>
      <name val="Arial"/>
      <family val="2"/>
      <charset val="1"/>
    </font>
    <font>
      <sz val="10"/>
      <color rgb="FFFFFFFF"/>
      <name val="Arial"/>
      <family val="2"/>
      <charset val="1"/>
    </font>
    <font>
      <sz val="10"/>
      <color theme="1"/>
      <name val="MS sans serif"/>
      <family val="0"/>
      <charset val="1"/>
    </font>
    <font>
      <sz val="10"/>
      <color theme="1" tint="0.0499"/>
      <name val="Arial"/>
      <family val="2"/>
      <charset val="1"/>
    </font>
    <font>
      <b val="true"/>
      <sz val="10"/>
      <color theme="1" tint="0.0499"/>
      <name val="Arial"/>
      <family val="2"/>
      <charset val="1"/>
    </font>
    <font>
      <sz val="10"/>
      <color rgb="FF000000"/>
      <name val="Arial"/>
      <family val="2"/>
      <charset val="1"/>
    </font>
    <font>
      <sz val="10"/>
      <color rgb="FF0033CC"/>
      <name val="Arial"/>
      <family val="2"/>
      <charset val="1"/>
    </font>
    <font>
      <b val="true"/>
      <sz val="10"/>
      <color rgb="FF000000"/>
      <name val="Arial"/>
      <family val="2"/>
      <charset val="1"/>
    </font>
    <font>
      <sz val="11"/>
      <color theme="1"/>
      <name val="Arial"/>
      <family val="2"/>
      <charset val="1"/>
    </font>
  </fonts>
  <fills count="4">
    <fill>
      <patternFill patternType="none"/>
    </fill>
    <fill>
      <patternFill patternType="gray125"/>
    </fill>
    <fill>
      <patternFill patternType="solid">
        <fgColor rgb="FFFFFF00"/>
        <bgColor rgb="FFFFFF00"/>
      </patternFill>
    </fill>
    <fill>
      <patternFill patternType="solid">
        <fgColor rgb="FFFFFFFF"/>
        <bgColor rgb="FFFFFFCC"/>
      </patternFill>
    </fill>
  </fills>
  <borders count="11">
    <border diagonalUp="false" diagonalDown="false">
      <left/>
      <right/>
      <top/>
      <bottom/>
      <diagonal/>
    </border>
    <border diagonalUp="false" diagonalDown="false">
      <left style="thin"/>
      <right style="thin"/>
      <top style="thin"/>
      <bottom style="thin"/>
      <diagonal/>
    </border>
    <border diagonalUp="false" diagonalDown="false">
      <left style="thin"/>
      <right style="thin">
        <color theme="0" tint="-0.15"/>
      </right>
      <top/>
      <bottom/>
      <diagonal/>
    </border>
    <border diagonalUp="false" diagonalDown="false">
      <left style="thin">
        <color theme="0" tint="-0.15"/>
      </left>
      <right style="thin">
        <color theme="0" tint="-0.15"/>
      </right>
      <top/>
      <bottom/>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0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false" hidden="false"/>
    </xf>
    <xf numFmtId="164" fontId="4" fillId="0" borderId="0" xfId="0" applyFont="true" applyBorder="false" applyAlignment="true" applyProtection="true">
      <alignment horizontal="center" vertical="center" textRotation="0" wrapText="false" indent="0" shrinkToFit="false"/>
      <protection locked="true" hidden="false"/>
    </xf>
    <xf numFmtId="164" fontId="5" fillId="2" borderId="1" xfId="0" applyFont="true" applyBorder="true" applyAlignment="true" applyProtection="true">
      <alignment horizontal="center" vertical="center" textRotation="0" wrapText="true" indent="0" shrinkToFit="false"/>
      <protection locked="false" hidden="false"/>
    </xf>
    <xf numFmtId="164" fontId="5" fillId="0" borderId="2" xfId="0" applyFont="true" applyBorder="true" applyAlignment="true" applyProtection="true">
      <alignment horizontal="center" vertical="center" textRotation="0" wrapText="false" indent="0" shrinkToFit="false"/>
      <protection locked="false" hidden="false"/>
    </xf>
    <xf numFmtId="164" fontId="5" fillId="0" borderId="3" xfId="0" applyFont="true" applyBorder="true" applyAlignment="true" applyProtection="true">
      <alignment horizontal="center" vertical="center" textRotation="0" wrapText="false" indent="0" shrinkToFit="false"/>
      <protection locked="false" hidden="false"/>
    </xf>
    <xf numFmtId="164" fontId="5" fillId="2" borderId="1"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false" applyAlignment="true" applyProtection="true">
      <alignment horizontal="center" vertical="center" textRotation="0" wrapText="false" indent="0" shrinkToFit="false"/>
      <protection locked="false" hidden="false"/>
    </xf>
    <xf numFmtId="165" fontId="4" fillId="0" borderId="1" xfId="0" applyFont="true" applyBorder="true" applyAlignment="true" applyProtection="true">
      <alignment horizontal="center" vertical="center" textRotation="0" wrapText="false" indent="0" shrinkToFit="false"/>
      <protection locked="false" hidden="false"/>
    </xf>
    <xf numFmtId="166" fontId="4" fillId="0" borderId="1" xfId="0" applyFont="true" applyBorder="true" applyAlignment="true" applyProtection="true">
      <alignment horizontal="center" vertical="center" textRotation="0" wrapText="false" indent="0" shrinkToFit="false"/>
      <protection locked="fals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fals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5" fontId="4" fillId="0" borderId="4" xfId="0" applyFont="true" applyBorder="true" applyAlignment="true" applyProtection="true">
      <alignment horizontal="center" vertical="center" textRotation="0" wrapText="false" indent="0" shrinkToFit="false"/>
      <protection locked="true" hidden="false"/>
    </xf>
    <xf numFmtId="166" fontId="4" fillId="0" borderId="4" xfId="0" applyFont="true" applyBorder="true" applyAlignment="true" applyProtection="true">
      <alignment horizontal="center" vertical="center" textRotation="0" wrapText="false" indent="0" shrinkToFit="false"/>
      <protection locked="true" hidden="false"/>
    </xf>
    <xf numFmtId="164" fontId="4" fillId="0" borderId="4" xfId="0" applyFont="true" applyBorder="true" applyAlignment="true" applyProtection="true">
      <alignment horizontal="center" vertical="center" textRotation="0" wrapText="false" indent="0" shrinkToFit="false"/>
      <protection locked="false" hidden="false"/>
    </xf>
    <xf numFmtId="165" fontId="4" fillId="0" borderId="4" xfId="0" applyFont="true" applyBorder="true" applyAlignment="true" applyProtection="true">
      <alignment horizontal="center" vertical="center" textRotation="0" wrapText="false" indent="0" shrinkToFit="false"/>
      <protection locked="false" hidden="false"/>
    </xf>
    <xf numFmtId="164" fontId="4" fillId="0" borderId="4" xfId="0" applyFont="true" applyBorder="true" applyAlignment="true" applyProtection="true">
      <alignment horizontal="center" vertical="center" textRotation="0" wrapText="false" indent="0" shrinkToFit="false"/>
      <protection locked="true" hidden="false"/>
    </xf>
    <xf numFmtId="164" fontId="5" fillId="2" borderId="1"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false" hidden="false"/>
    </xf>
    <xf numFmtId="165" fontId="4" fillId="0" borderId="5" xfId="0" applyFont="true" applyBorder="true" applyAlignment="true" applyProtection="true">
      <alignment horizontal="center" vertical="center" textRotation="0" wrapText="false" indent="0" shrinkToFit="false"/>
      <protection locked="true" hidden="false"/>
    </xf>
    <xf numFmtId="166" fontId="4" fillId="0" borderId="5" xfId="0" applyFont="true" applyBorder="true" applyAlignment="true" applyProtection="true">
      <alignment horizontal="center" vertical="center" textRotation="0" wrapText="false" indent="0" shrinkToFit="false"/>
      <protection locked="true" hidden="false"/>
    </xf>
    <xf numFmtId="164" fontId="4" fillId="0" borderId="5" xfId="0" applyFont="true" applyBorder="true" applyAlignment="true" applyProtection="true">
      <alignment horizontal="center" vertical="center" textRotation="0" wrapText="false" indent="0" shrinkToFit="false"/>
      <protection locked="false" hidden="false"/>
    </xf>
    <xf numFmtId="165" fontId="4" fillId="0" borderId="5" xfId="0" applyFont="true" applyBorder="true" applyAlignment="true" applyProtection="true">
      <alignment horizontal="center" vertical="center" textRotation="0" wrapText="false" indent="0" shrinkToFit="false"/>
      <protection locked="false" hidden="false"/>
    </xf>
    <xf numFmtId="164" fontId="4" fillId="0" borderId="5"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center" vertical="center" textRotation="0" wrapText="false" indent="0" shrinkToFit="false"/>
      <protection locked="false" hidden="false"/>
    </xf>
    <xf numFmtId="165" fontId="4" fillId="0" borderId="5" xfId="0" applyFont="true" applyBorder="true" applyAlignment="true" applyProtection="true">
      <alignment horizontal="center" vertical="center" textRotation="0" wrapText="true" indent="0" shrinkToFit="false"/>
      <protection locked="true" hidden="false"/>
    </xf>
    <xf numFmtId="167" fontId="4" fillId="0" borderId="5" xfId="0" applyFont="true" applyBorder="true" applyAlignment="true" applyProtection="true">
      <alignment horizontal="center" vertical="center" textRotation="0" wrapText="false" indent="0" shrinkToFit="false"/>
      <protection locked="false" hidden="false"/>
    </xf>
    <xf numFmtId="164" fontId="4" fillId="0" borderId="6" xfId="0" applyFont="true" applyBorder="true" applyAlignment="true" applyProtection="true">
      <alignment horizontal="center" vertical="center" textRotation="0" wrapText="false" indent="0" shrinkToFit="false"/>
      <protection locked="false" hidden="false"/>
    </xf>
    <xf numFmtId="167" fontId="4" fillId="0" borderId="6" xfId="0" applyFont="true" applyBorder="true" applyAlignment="true" applyProtection="true">
      <alignment horizontal="center" vertical="center" textRotation="0" wrapText="false" indent="0" shrinkToFit="false"/>
      <protection locked="false" hidden="false"/>
    </xf>
    <xf numFmtId="166" fontId="4" fillId="0" borderId="0" xfId="0" applyFont="true" applyBorder="false" applyAlignment="true" applyProtection="true">
      <alignment horizontal="center" vertical="center" textRotation="0" wrapText="false" indent="0" shrinkToFit="false"/>
      <protection locked="false" hidden="false"/>
    </xf>
    <xf numFmtId="164" fontId="7" fillId="2" borderId="1" xfId="0" applyFont="true" applyBorder="true" applyAlignment="true" applyProtection="true">
      <alignment horizontal="center" vertical="center" textRotation="0" wrapText="false" indent="0" shrinkToFit="false"/>
      <protection locked="true" hidden="false"/>
    </xf>
    <xf numFmtId="167" fontId="4" fillId="0" borderId="4" xfId="0" applyFont="true" applyBorder="true" applyAlignment="true" applyProtection="true">
      <alignment horizontal="center" vertical="center" textRotation="0" wrapText="false" indent="0" shrinkToFit="false"/>
      <protection locked="false" hidden="false"/>
    </xf>
    <xf numFmtId="165" fontId="4" fillId="0" borderId="6" xfId="0" applyFont="true" applyBorder="true" applyAlignment="true" applyProtection="true">
      <alignment horizontal="center" vertical="center" textRotation="0" wrapText="false" indent="0" shrinkToFit="false"/>
      <protection locked="true" hidden="false"/>
    </xf>
    <xf numFmtId="166" fontId="4" fillId="0" borderId="6" xfId="0" applyFont="true" applyBorder="true" applyAlignment="true" applyProtection="true">
      <alignment horizontal="center" vertical="center" textRotation="0" wrapText="false" indent="0" shrinkToFit="false"/>
      <protection locked="true" hidden="false"/>
    </xf>
    <xf numFmtId="165" fontId="4" fillId="0" borderId="6" xfId="0" applyFont="true" applyBorder="true" applyAlignment="true" applyProtection="true">
      <alignment horizontal="center" vertical="center" textRotation="0" wrapText="false" indent="0" shrinkToFit="false"/>
      <protection locked="false" hidden="false"/>
    </xf>
    <xf numFmtId="164" fontId="4" fillId="0" borderId="6"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tru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fals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7" fillId="2" borderId="1" xfId="0" applyFont="true" applyBorder="true" applyAlignment="true" applyProtection="true">
      <alignment horizontal="center" vertical="center" textRotation="0" wrapText="true" indent="0" shrinkToFit="false"/>
      <protection locked="false" hidden="false"/>
    </xf>
    <xf numFmtId="164" fontId="9" fillId="3" borderId="2" xfId="0" applyFont="true" applyBorder="true" applyAlignment="true" applyProtection="true">
      <alignment horizontal="center" vertical="center" textRotation="0" wrapText="false" indent="0" shrinkToFit="false"/>
      <protection locked="false" hidden="false"/>
    </xf>
    <xf numFmtId="164" fontId="9" fillId="3" borderId="3" xfId="0" applyFont="true" applyBorder="true" applyAlignment="true" applyProtection="true">
      <alignment horizontal="center" vertical="center" textRotation="0" wrapText="false" indent="0" shrinkToFit="false"/>
      <protection locked="false" hidden="false"/>
    </xf>
    <xf numFmtId="164" fontId="9" fillId="0" borderId="1" xfId="0" applyFont="true" applyBorder="true" applyAlignment="true" applyProtection="true">
      <alignment horizontal="center" vertical="center" textRotation="0" wrapText="false" indent="0" shrinkToFit="false"/>
      <protection locked="false" hidden="false"/>
    </xf>
    <xf numFmtId="165" fontId="9" fillId="0" borderId="1" xfId="0" applyFont="true" applyBorder="true" applyAlignment="true" applyProtection="true">
      <alignment horizontal="center" vertical="center" textRotation="0" wrapText="false" indent="0" shrinkToFit="false"/>
      <protection locked="false" hidden="false"/>
    </xf>
    <xf numFmtId="164" fontId="9" fillId="0" borderId="5" xfId="0" applyFont="true" applyBorder="true" applyAlignment="true" applyProtection="true">
      <alignment horizontal="center" vertical="center" textRotation="0" wrapText="false" indent="0" shrinkToFit="false"/>
      <protection locked="false" hidden="false"/>
    </xf>
    <xf numFmtId="165" fontId="9" fillId="0" borderId="5" xfId="0" applyFont="true" applyBorder="true" applyAlignment="true" applyProtection="true">
      <alignment horizontal="center" vertical="center" textRotation="0" wrapText="false" indent="0" shrinkToFit="false"/>
      <protection locked="false" hidden="false"/>
    </xf>
    <xf numFmtId="164" fontId="9" fillId="0" borderId="6" xfId="0" applyFont="true" applyBorder="true" applyAlignment="true" applyProtection="true">
      <alignment horizontal="center" vertical="center" textRotation="0" wrapText="false" indent="0" shrinkToFit="false"/>
      <protection locked="false" hidden="false"/>
    </xf>
    <xf numFmtId="165" fontId="9" fillId="0" borderId="6" xfId="0" applyFont="true" applyBorder="true" applyAlignment="true" applyProtection="true">
      <alignment horizontal="center" vertical="center" textRotation="0" wrapText="false" indent="0" shrinkToFit="false"/>
      <protection locked="false" hidden="false"/>
    </xf>
    <xf numFmtId="164" fontId="10" fillId="0" borderId="4" xfId="0" applyFont="true" applyBorder="true" applyAlignment="true" applyProtection="true">
      <alignment horizontal="center" vertical="center" textRotation="0" wrapText="false" indent="0" shrinkToFit="false"/>
      <protection locked="false" hidden="false"/>
    </xf>
    <xf numFmtId="165" fontId="9" fillId="0" borderId="4" xfId="0" applyFont="true" applyBorder="true" applyAlignment="true" applyProtection="true">
      <alignment horizontal="center" vertical="center" textRotation="0" wrapText="false" indent="0" shrinkToFit="false"/>
      <protection locked="false" hidden="false"/>
    </xf>
    <xf numFmtId="164" fontId="10" fillId="0" borderId="5" xfId="0" applyFont="true" applyBorder="true" applyAlignment="true" applyProtection="true">
      <alignment horizontal="center" vertical="center" textRotation="0" wrapText="false" indent="0" shrinkToFit="false"/>
      <protection locked="false" hidden="false"/>
    </xf>
    <xf numFmtId="164" fontId="10" fillId="0" borderId="6" xfId="0" applyFont="true" applyBorder="true" applyAlignment="true" applyProtection="true">
      <alignment horizontal="center" vertical="center" textRotation="0" wrapText="false" indent="0" shrinkToFit="false"/>
      <protection locked="false" hidden="false"/>
    </xf>
    <xf numFmtId="164" fontId="12" fillId="0" borderId="0" xfId="0" applyFont="true" applyBorder="false" applyAlignment="true" applyProtection="true">
      <alignment horizontal="center" vertical="center" textRotation="0" wrapText="false" indent="0" shrinkToFit="false"/>
      <protection locked="true" hidden="false"/>
    </xf>
    <xf numFmtId="165" fontId="12" fillId="0" borderId="0" xfId="0" applyFont="true" applyBorder="false" applyAlignment="true" applyProtection="true">
      <alignment horizontal="center" vertical="center" textRotation="0" wrapText="false" indent="0" shrinkToFit="false"/>
      <protection locked="true" hidden="false"/>
    </xf>
    <xf numFmtId="164" fontId="13" fillId="2" borderId="1" xfId="0" applyFont="true" applyBorder="true" applyAlignment="true" applyProtection="true">
      <alignment horizontal="center" vertical="center" textRotation="0" wrapText="true" indent="0" shrinkToFit="false"/>
      <protection locked="true" hidden="false"/>
    </xf>
    <xf numFmtId="165" fontId="13" fillId="2" borderId="1"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3" fillId="0" borderId="4" xfId="0" applyFont="true" applyBorder="true" applyAlignment="true" applyProtection="true">
      <alignment horizontal="center" vertical="center" textRotation="0" wrapText="true" indent="0" shrinkToFit="false"/>
      <protection locked="true" hidden="false"/>
    </xf>
    <xf numFmtId="164" fontId="12" fillId="0" borderId="4" xfId="0" applyFont="true" applyBorder="true" applyAlignment="true" applyProtection="true">
      <alignment horizontal="center" vertical="center" textRotation="0" wrapText="true" indent="0" shrinkToFit="false"/>
      <protection locked="true" hidden="false"/>
    </xf>
    <xf numFmtId="164" fontId="14" fillId="0" borderId="4" xfId="0" applyFont="true" applyBorder="true" applyAlignment="true" applyProtection="true">
      <alignment horizontal="center" vertical="center" textRotation="0" wrapText="true" indent="0" shrinkToFit="false"/>
      <protection locked="true" hidden="false"/>
    </xf>
    <xf numFmtId="165" fontId="14" fillId="0" borderId="4" xfId="0" applyFont="true" applyBorder="true" applyAlignment="true" applyProtection="true">
      <alignment horizontal="center" vertical="center" textRotation="0" wrapText="true" indent="0" shrinkToFit="false"/>
      <protection locked="true" hidden="false"/>
    </xf>
    <xf numFmtId="165" fontId="15" fillId="0" borderId="4" xfId="0" applyFont="true" applyBorder="true" applyAlignment="true" applyProtection="true">
      <alignment horizontal="center" vertical="center" textRotation="0" wrapText="true" indent="0" shrinkToFit="false"/>
      <protection locked="true" hidden="false"/>
    </xf>
    <xf numFmtId="165" fontId="9" fillId="0" borderId="4" xfId="0" applyFont="true" applyBorder="true" applyAlignment="true" applyProtection="true">
      <alignment horizontal="center" vertical="center" textRotation="0" wrapText="true" indent="0" shrinkToFit="false"/>
      <protection locked="true" hidden="false"/>
    </xf>
    <xf numFmtId="165" fontId="12" fillId="0" borderId="4" xfId="0" applyFont="true" applyBorder="true" applyAlignment="true" applyProtection="true">
      <alignment horizontal="center" vertical="center" textRotation="0" wrapText="false" indent="0" shrinkToFit="false"/>
      <protection locked="true" hidden="false"/>
    </xf>
    <xf numFmtId="164" fontId="13" fillId="0" borderId="5" xfId="0" applyFont="true" applyBorder="true" applyAlignment="true" applyProtection="true">
      <alignment horizontal="center" vertical="center" textRotation="0" wrapText="true" indent="0" shrinkToFit="false"/>
      <protection locked="true" hidden="false"/>
    </xf>
    <xf numFmtId="164" fontId="12" fillId="0" borderId="5" xfId="0" applyFont="true" applyBorder="true" applyAlignment="true" applyProtection="true">
      <alignment horizontal="center" vertical="center" textRotation="0" wrapText="true" indent="0" shrinkToFit="false"/>
      <protection locked="true" hidden="false"/>
    </xf>
    <xf numFmtId="164" fontId="14" fillId="0" borderId="5" xfId="0" applyFont="true" applyBorder="true" applyAlignment="true" applyProtection="true">
      <alignment horizontal="center" vertical="center" textRotation="0" wrapText="true" indent="0" shrinkToFit="false"/>
      <protection locked="true" hidden="false"/>
    </xf>
    <xf numFmtId="165" fontId="14" fillId="0" borderId="5" xfId="0" applyFont="true" applyBorder="true" applyAlignment="true" applyProtection="true">
      <alignment horizontal="center" vertical="center" textRotation="0" wrapText="true" indent="0" shrinkToFit="false"/>
      <protection locked="true" hidden="false"/>
    </xf>
    <xf numFmtId="165" fontId="15" fillId="0" borderId="5" xfId="0" applyFont="true" applyBorder="true" applyAlignment="true" applyProtection="true">
      <alignment horizontal="center" vertical="center" textRotation="0" wrapText="true" indent="0" shrinkToFit="false"/>
      <protection locked="true" hidden="false"/>
    </xf>
    <xf numFmtId="165" fontId="9" fillId="0" borderId="5" xfId="0" applyFont="true" applyBorder="true" applyAlignment="true" applyProtection="true">
      <alignment horizontal="center" vertical="center" textRotation="0" wrapText="true" indent="0" shrinkToFit="false"/>
      <protection locked="true" hidden="false"/>
    </xf>
    <xf numFmtId="165" fontId="12" fillId="0" borderId="5" xfId="0" applyFont="true" applyBorder="true" applyAlignment="true" applyProtection="true">
      <alignment horizontal="center" vertical="center" textRotation="0" wrapText="false" indent="0" shrinkToFit="false"/>
      <protection locked="true" hidden="false"/>
    </xf>
    <xf numFmtId="164" fontId="12" fillId="0" borderId="5" xfId="0" applyFont="true" applyBorder="true" applyAlignment="true" applyProtection="true">
      <alignment horizontal="center" vertical="center" textRotation="0" wrapText="false" indent="0" shrinkToFit="false"/>
      <protection locked="true" hidden="false"/>
    </xf>
    <xf numFmtId="164" fontId="13" fillId="0" borderId="6" xfId="0" applyFont="true" applyBorder="true" applyAlignment="true" applyProtection="true">
      <alignment horizontal="center" vertical="center" textRotation="0" wrapText="true" indent="0" shrinkToFit="false"/>
      <protection locked="true" hidden="false"/>
    </xf>
    <xf numFmtId="164" fontId="12" fillId="0" borderId="6" xfId="0" applyFont="true" applyBorder="true" applyAlignment="true" applyProtection="true">
      <alignment horizontal="center" vertical="center" textRotation="0" wrapText="true" indent="0" shrinkToFit="false"/>
      <protection locked="true" hidden="false"/>
    </xf>
    <xf numFmtId="164" fontId="14" fillId="0" borderId="6" xfId="0" applyFont="true" applyBorder="true" applyAlignment="true" applyProtection="true">
      <alignment horizontal="center" vertical="center" textRotation="0" wrapText="true" indent="0" shrinkToFit="false"/>
      <protection locked="true" hidden="false"/>
    </xf>
    <xf numFmtId="165" fontId="14" fillId="0" borderId="6" xfId="0" applyFont="true" applyBorder="true" applyAlignment="true" applyProtection="true">
      <alignment horizontal="center" vertical="center" textRotation="0" wrapText="true" indent="0" shrinkToFit="false"/>
      <protection locked="true" hidden="false"/>
    </xf>
    <xf numFmtId="165" fontId="15" fillId="0" borderId="6" xfId="0" applyFont="true" applyBorder="true" applyAlignment="true" applyProtection="true">
      <alignment horizontal="center" vertical="center" textRotation="0" wrapText="true" indent="0" shrinkToFit="false"/>
      <protection locked="true" hidden="false"/>
    </xf>
    <xf numFmtId="165" fontId="9" fillId="0" borderId="6" xfId="0" applyFont="true" applyBorder="true" applyAlignment="true" applyProtection="true">
      <alignment horizontal="center" vertical="center" textRotation="0" wrapText="true" indent="0" shrinkToFit="false"/>
      <protection locked="true" hidden="false"/>
    </xf>
    <xf numFmtId="165" fontId="12" fillId="0" borderId="6" xfId="0" applyFont="true" applyBorder="true" applyAlignment="true" applyProtection="true">
      <alignment horizontal="center" vertical="center" textRotation="0" wrapText="false" indent="0" shrinkToFit="false"/>
      <protection locked="true" hidden="false"/>
    </xf>
    <xf numFmtId="164" fontId="13" fillId="0" borderId="7" xfId="0" applyFont="true" applyBorder="true" applyAlignment="true" applyProtection="true">
      <alignment horizontal="center" vertical="center" textRotation="0" wrapText="true" indent="0" shrinkToFit="false"/>
      <protection locked="true" hidden="false"/>
    </xf>
    <xf numFmtId="164" fontId="13" fillId="0" borderId="8" xfId="0" applyFont="true" applyBorder="true" applyAlignment="true" applyProtection="true">
      <alignment horizontal="center" vertical="center" textRotation="0" wrapText="true" indent="0" shrinkToFit="false"/>
      <protection locked="true" hidden="false"/>
    </xf>
    <xf numFmtId="165" fontId="16" fillId="0" borderId="8"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true" applyAlignment="true" applyProtection="true">
      <alignment horizontal="center" vertical="center" textRotation="0" wrapText="false" indent="0" shrinkToFit="false"/>
      <protection locked="true" hidden="false"/>
    </xf>
    <xf numFmtId="166" fontId="13" fillId="0" borderId="9" xfId="0" applyFont="true" applyBorder="true" applyAlignment="true" applyProtection="true">
      <alignment horizontal="center" vertical="center" textRotation="0" wrapText="false" indent="0" shrinkToFit="false"/>
      <protection locked="true" hidden="false"/>
    </xf>
    <xf numFmtId="166" fontId="13" fillId="0" borderId="10" xfId="0" applyFont="true" applyBorder="true" applyAlignment="true" applyProtection="true">
      <alignment horizontal="center" vertical="center" textRotation="0" wrapText="false" indent="0" shrinkToFit="false"/>
      <protection locked="true" hidden="false"/>
    </xf>
    <xf numFmtId="166" fontId="7" fillId="0" borderId="10" xfId="0" applyFont="true" applyBorder="true" applyAlignment="true" applyProtection="true">
      <alignment horizontal="center" vertical="center" textRotation="0" wrapText="false" indent="0" shrinkToFit="false"/>
      <protection locked="true" hidden="false"/>
    </xf>
    <xf numFmtId="166" fontId="13" fillId="0" borderId="0" xfId="0" applyFont="true" applyBorder="true" applyAlignment="true" applyProtection="true">
      <alignment horizontal="center" vertical="center" textRotation="0" wrapText="false" indent="0" shrinkToFit="false"/>
      <protection locked="true" hidden="false"/>
    </xf>
    <xf numFmtId="166" fontId="13" fillId="0" borderId="0" xfId="0" applyFont="true" applyBorder="false" applyAlignment="true" applyProtection="true">
      <alignment horizontal="center" vertical="center" textRotation="0" wrapText="false" indent="0" shrinkToFit="false"/>
      <protection locked="true" hidden="false"/>
    </xf>
    <xf numFmtId="164" fontId="17" fillId="0" borderId="0" xfId="0" applyFont="true" applyBorder="false" applyAlignment="true" applyProtection="true">
      <alignment horizontal="center" vertical="center" textRotation="0" wrapText="false" indent="0" shrinkToFit="false"/>
      <protection locked="true" hidden="false"/>
    </xf>
    <xf numFmtId="165" fontId="13" fillId="0" borderId="0" xfId="0" applyFont="true" applyBorder="fals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center" vertical="center" textRotation="0" wrapText="false" indent="0" shrinkToFit="false"/>
      <protection locked="true" hidden="false"/>
    </xf>
    <xf numFmtId="164" fontId="7" fillId="2"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false" indent="0" shrinkToFit="false"/>
      <protection locked="true" hidden="false"/>
    </xf>
    <xf numFmtId="165" fontId="9" fillId="0" borderId="1" xfId="0" applyFont="true" applyBorder="true" applyAlignment="true" applyProtection="true">
      <alignment horizontal="center" vertical="center" textRotation="0" wrapText="false" indent="0" shrinkToFit="false"/>
      <protection locked="true" hidden="false"/>
    </xf>
    <xf numFmtId="168" fontId="9" fillId="0" borderId="1" xfId="0" applyFont="true" applyBorder="true" applyAlignment="true" applyProtection="true">
      <alignment horizontal="center" vertical="center" textRotation="0" wrapText="false" indent="0" shrinkToFit="false"/>
      <protection locked="true" hidden="false"/>
    </xf>
    <xf numFmtId="164" fontId="9" fillId="0" borderId="5" xfId="0" applyFont="true" applyBorder="true" applyAlignment="true" applyProtection="true">
      <alignment horizontal="center" vertical="center" textRotation="0" wrapText="false" indent="0" shrinkToFit="false"/>
      <protection locked="true" hidden="false"/>
    </xf>
    <xf numFmtId="165" fontId="9" fillId="0" borderId="5" xfId="0" applyFont="true" applyBorder="true" applyAlignment="true" applyProtection="true">
      <alignment horizontal="center" vertical="center" textRotation="0" wrapText="false" indent="0" shrinkToFit="false"/>
      <protection locked="true" hidden="false"/>
    </xf>
    <xf numFmtId="168" fontId="9" fillId="0" borderId="5" xfId="0" applyFont="true" applyBorder="true" applyAlignment="true" applyProtection="true">
      <alignment horizontal="center" vertical="center" textRotation="0" wrapText="false" indent="0" shrinkToFit="false"/>
      <protection locked="true" hidden="false"/>
    </xf>
    <xf numFmtId="164" fontId="9" fillId="0" borderId="6" xfId="0" applyFont="true" applyBorder="true" applyAlignment="true" applyProtection="true">
      <alignment horizontal="center" vertical="center" textRotation="0" wrapText="false" indent="0" shrinkToFit="false"/>
      <protection locked="true" hidden="false"/>
    </xf>
    <xf numFmtId="165" fontId="9" fillId="0" borderId="6" xfId="0" applyFont="true" applyBorder="true" applyAlignment="true" applyProtection="true">
      <alignment horizontal="center" vertical="center" textRotation="0" wrapText="false" indent="0" shrinkToFit="false"/>
      <protection locked="true" hidden="false"/>
    </xf>
    <xf numFmtId="168" fontId="9" fillId="0" borderId="6" xfId="0" applyFont="true" applyBorder="true" applyAlignment="true" applyProtection="true">
      <alignment horizontal="center" vertical="center"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D0D0D"/>
      <rgbColor rgb="FF333300"/>
      <rgbColor rgb="FF993300"/>
      <rgbColor rgb="FF993366"/>
      <rgbColor rgb="FF0033CC"/>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42" colorId="64" zoomScale="100" zoomScaleNormal="100" zoomScalePageLayoutView="100" workbookViewId="0">
      <selection pane="topLeft" activeCell="B61" activeCellId="0" sqref="B61"/>
    </sheetView>
  </sheetViews>
  <sheetFormatPr defaultColWidth="13.109375" defaultRowHeight="15" customHeight="true" zeroHeight="false" outlineLevelRow="0" outlineLevelCol="0"/>
  <cols>
    <col collapsed="false" customWidth="true" hidden="false" outlineLevel="0" max="2" min="1" style="1" width="12.08"/>
    <col collapsed="false" customWidth="true" hidden="false" outlineLevel="0" max="3" min="3" style="1" width="11.08"/>
    <col collapsed="false" customWidth="true" hidden="false" outlineLevel="0" max="7" min="4" style="1" width="9.14"/>
    <col collapsed="false" customWidth="true" hidden="false" outlineLevel="0" max="8" min="8" style="1" width="23.37"/>
    <col collapsed="false" customWidth="false" hidden="false" outlineLevel="0" max="10" min="9" style="1" width="13.08"/>
    <col collapsed="false" customWidth="true" hidden="false" outlineLevel="0" max="11" min="11" style="1" width="21.7"/>
    <col collapsed="false" customWidth="true" hidden="false" outlineLevel="0" max="12" min="12" style="1" width="14.08"/>
    <col collapsed="false" customWidth="true" hidden="false" outlineLevel="0" max="14" min="13" style="1" width="20.1"/>
    <col collapsed="false" customWidth="true" hidden="false" outlineLevel="0" max="15" min="15" style="1" width="18.36"/>
    <col collapsed="false" customWidth="true" hidden="false" outlineLevel="0" max="16" min="16" style="1" width="11.55"/>
    <col collapsed="false" customWidth="true" hidden="false" outlineLevel="0" max="17" min="17" style="1" width="12.52"/>
    <col collapsed="false" customWidth="true" hidden="false" outlineLevel="0" max="18" min="18" style="1" width="7.11"/>
    <col collapsed="false" customWidth="true" hidden="false" outlineLevel="0" max="19" min="19" style="1" width="5.64"/>
    <col collapsed="false" customWidth="true" hidden="false" outlineLevel="0" max="20" min="20" style="1" width="10.06"/>
    <col collapsed="false" customWidth="true" hidden="false" outlineLevel="0" max="25" min="21" style="1" width="11.55"/>
    <col collapsed="false" customWidth="false" hidden="false" outlineLevel="0" max="40" min="26" style="1" width="13.11"/>
    <col collapsed="false" customWidth="false" hidden="false" outlineLevel="0" max="52" min="41" style="2" width="13.11"/>
    <col collapsed="false" customWidth="false" hidden="false" outlineLevel="0" max="16381" min="53" style="1" width="13.11"/>
    <col collapsed="false" customWidth="false" hidden="false" outlineLevel="0" max="16384" min="16382" style="2" width="13.11"/>
  </cols>
  <sheetData>
    <row r="1" customFormat="false" ht="30.25" hidden="false" customHeight="true" outlineLevel="0" collapsed="false">
      <c r="A1" s="3" t="s">
        <v>0</v>
      </c>
      <c r="B1" s="3"/>
      <c r="C1" s="3"/>
      <c r="D1" s="3"/>
      <c r="E1" s="3"/>
      <c r="F1" s="3"/>
      <c r="G1" s="3"/>
      <c r="H1" s="3" t="s">
        <v>1</v>
      </c>
      <c r="I1" s="3" t="s">
        <v>2</v>
      </c>
      <c r="J1" s="3"/>
      <c r="K1" s="3" t="s">
        <v>3</v>
      </c>
      <c r="L1" s="3"/>
      <c r="M1" s="3"/>
      <c r="N1" s="3"/>
      <c r="O1" s="3"/>
      <c r="P1" s="4"/>
      <c r="Q1" s="5"/>
      <c r="R1" s="5"/>
      <c r="S1" s="5"/>
      <c r="T1" s="5"/>
      <c r="U1" s="5"/>
      <c r="V1" s="5"/>
      <c r="W1" s="5"/>
      <c r="X1" s="5"/>
      <c r="Y1" s="5"/>
      <c r="Z1" s="5"/>
      <c r="AA1" s="5"/>
      <c r="AB1" s="5"/>
      <c r="AC1" s="5"/>
      <c r="AD1" s="5"/>
      <c r="AE1" s="5"/>
      <c r="AF1" s="5"/>
      <c r="AG1" s="5"/>
      <c r="AH1" s="5"/>
      <c r="AI1" s="5"/>
      <c r="AJ1" s="5"/>
      <c r="AK1" s="5"/>
      <c r="AL1" s="5"/>
      <c r="AM1" s="5"/>
      <c r="AN1" s="5"/>
    </row>
    <row r="2" customFormat="false" ht="30" hidden="false" customHeight="true" outlineLevel="0" collapsed="false">
      <c r="A2" s="3" t="s">
        <v>4</v>
      </c>
      <c r="B2" s="3" t="s">
        <v>5</v>
      </c>
      <c r="C2" s="3" t="s">
        <v>6</v>
      </c>
      <c r="D2" s="3" t="s">
        <v>7</v>
      </c>
      <c r="E2" s="3" t="s">
        <v>8</v>
      </c>
      <c r="F2" s="3" t="s">
        <v>9</v>
      </c>
      <c r="G2" s="3" t="s">
        <v>10</v>
      </c>
      <c r="H2" s="3"/>
      <c r="I2" s="3" t="n">
        <v>2020</v>
      </c>
      <c r="J2" s="3" t="n">
        <v>2024</v>
      </c>
      <c r="K2" s="6" t="s">
        <v>11</v>
      </c>
      <c r="L2" s="6" t="s">
        <v>12</v>
      </c>
      <c r="M2" s="6" t="s">
        <v>13</v>
      </c>
      <c r="N2" s="6" t="s">
        <v>14</v>
      </c>
      <c r="O2" s="6" t="s">
        <v>15</v>
      </c>
      <c r="P2" s="2"/>
      <c r="Q2" s="7"/>
      <c r="R2" s="7"/>
      <c r="S2" s="7"/>
      <c r="T2" s="7"/>
      <c r="U2" s="7"/>
      <c r="V2" s="7"/>
      <c r="W2" s="7"/>
      <c r="X2" s="7"/>
      <c r="Y2" s="7"/>
      <c r="Z2" s="7"/>
      <c r="AA2" s="7"/>
      <c r="AB2" s="7"/>
      <c r="AC2" s="7"/>
      <c r="AD2" s="7"/>
      <c r="AE2" s="7"/>
      <c r="AF2" s="7"/>
      <c r="AG2" s="7"/>
      <c r="AH2" s="7"/>
      <c r="AI2" s="7"/>
      <c r="AJ2" s="7"/>
      <c r="AK2" s="7"/>
      <c r="AL2" s="7"/>
      <c r="AM2" s="7"/>
      <c r="AN2" s="7"/>
    </row>
    <row r="3" customFormat="false" ht="30.25" hidden="false" customHeight="true" outlineLevel="0" collapsed="false">
      <c r="A3" s="8" t="n">
        <f aca="false">SUM(A4:A54)</f>
        <v>69224378</v>
      </c>
      <c r="B3" s="8" t="n">
        <f aca="false">SUM(B4:B54)</f>
        <v>71549639</v>
      </c>
      <c r="C3" s="8" t="n">
        <f aca="false">SUM(C4:C54)</f>
        <v>2739149</v>
      </c>
      <c r="D3" s="9" t="n">
        <f aca="false">A3/SUM(A3:C3)</f>
        <v>0.482355590984593</v>
      </c>
      <c r="E3" s="9" t="n">
        <f aca="false">B3/SUM(A3:C3)</f>
        <v>0.498558013834076</v>
      </c>
      <c r="F3" s="9" t="n">
        <f aca="false">C3/SUM(A3:C3)</f>
        <v>0.0190863951813313</v>
      </c>
      <c r="G3" s="9" t="n">
        <f aca="false">SUM(A3:C3)/J3</f>
        <v>0.42195980448594</v>
      </c>
      <c r="H3" s="10" t="s">
        <v>16</v>
      </c>
      <c r="I3" s="8" t="n">
        <f aca="false">'2020-24 Census'!C4</f>
        <v>331577720</v>
      </c>
      <c r="J3" s="8" t="n">
        <f aca="false">'2020-24 Census'!G4</f>
        <v>340110988</v>
      </c>
      <c r="K3" s="11" t="n">
        <f aca="false">SUM(K4:K59)</f>
        <v>662</v>
      </c>
      <c r="L3" s="11" t="n">
        <f aca="false">SUM(L4:L59)</f>
        <v>273</v>
      </c>
      <c r="M3" s="11" t="n">
        <f aca="false">SUM(M4:M59)</f>
        <v>295</v>
      </c>
      <c r="N3" s="11" t="n">
        <f aca="false">SUM(N4:N59)</f>
        <v>300</v>
      </c>
      <c r="O3" s="11" t="n">
        <f aca="false">SUM(O4:O59)</f>
        <v>67</v>
      </c>
      <c r="P3" s="2"/>
      <c r="V3" s="12"/>
    </row>
    <row r="4" customFormat="false" ht="15" hidden="false" customHeight="false" outlineLevel="0" collapsed="false">
      <c r="A4" s="13" t="n">
        <f aca="false">'2024 Election Results'!M2</f>
        <v>772412</v>
      </c>
      <c r="B4" s="13" t="n">
        <f aca="false">'2024 Election Results'!Y2</f>
        <v>1462616</v>
      </c>
      <c r="C4" s="13" t="n">
        <f aca="false">'2024 Election Results'!AF2</f>
        <v>30062</v>
      </c>
      <c r="D4" s="14" t="n">
        <f aca="false">A4/SUM(A4:C4)</f>
        <v>0.341007200596886</v>
      </c>
      <c r="E4" s="14" t="n">
        <f aca="false">B4/SUM(A4:C4)</f>
        <v>0.645720920581522</v>
      </c>
      <c r="F4" s="14" t="n">
        <f aca="false">C4/SUM(A4:C4)</f>
        <v>0.0132718788215921</v>
      </c>
      <c r="G4" s="14" t="n">
        <f aca="false">SUM(A4:C4)/J4</f>
        <v>0.439166767971532</v>
      </c>
      <c r="H4" s="15" t="s">
        <v>17</v>
      </c>
      <c r="I4" s="16" t="n">
        <f aca="false">'2020-24 Census'!C9</f>
        <v>5033094</v>
      </c>
      <c r="J4" s="16" t="n">
        <f aca="false">'2020-24 Census'!G9</f>
        <v>5157699</v>
      </c>
      <c r="K4" s="17" t="n">
        <f aca="false">IF(J4&gt;500000, _xlfn.FLOOR.MATH(J4 / 500000), 0)</f>
        <v>10</v>
      </c>
      <c r="L4" s="15" t="n">
        <f aca="false">IF(J4&gt;500000,_xlfn.CEILING.MATH((J4+500000)/1500000,1),0)</f>
        <v>4</v>
      </c>
      <c r="M4" s="15" t="n">
        <f aca="false">_xlfn.FLOOR.MATH(K4*D4)</f>
        <v>3</v>
      </c>
      <c r="N4" s="15" t="n">
        <f aca="false">_xlfn.FLOOR.MATH(K4*E4)</f>
        <v>6</v>
      </c>
      <c r="O4" s="15" t="n">
        <f aca="false">K4-SUM(M4:N4)</f>
        <v>1</v>
      </c>
      <c r="P4" s="2"/>
      <c r="Q4" s="18" t="s">
        <v>18</v>
      </c>
      <c r="R4" s="18"/>
      <c r="S4" s="19"/>
      <c r="T4" s="20"/>
      <c r="U4" s="20"/>
      <c r="V4" s="12"/>
      <c r="W4" s="20"/>
      <c r="X4" s="20"/>
      <c r="Y4" s="20"/>
    </row>
    <row r="5" customFormat="false" ht="15" hidden="false" customHeight="false" outlineLevel="0" collapsed="false">
      <c r="A5" s="21" t="n">
        <f aca="false">'2024 Election Results'!M3</f>
        <v>140026</v>
      </c>
      <c r="B5" s="21" t="n">
        <f aca="false">'2024 Election Results'!Y3</f>
        <v>184458</v>
      </c>
      <c r="C5" s="21" t="n">
        <f aca="false">'2024 Election Results'!AF3</f>
        <v>13693</v>
      </c>
      <c r="D5" s="22" t="n">
        <f aca="false">A5/SUM(A5:C5)</f>
        <v>0.414061275604195</v>
      </c>
      <c r="E5" s="22" t="n">
        <f aca="false">B5/SUM(A5:C5)</f>
        <v>0.545448093749723</v>
      </c>
      <c r="F5" s="22" t="n">
        <f aca="false">C5/SUM(A5:C5)</f>
        <v>0.0404906306460818</v>
      </c>
      <c r="G5" s="22" t="n">
        <f aca="false">SUM(A5:C5)/J5</f>
        <v>0.456913824947678</v>
      </c>
      <c r="H5" s="23" t="s">
        <v>19</v>
      </c>
      <c r="I5" s="24" t="n">
        <f aca="false">'2020-24 Census'!C10</f>
        <v>733017</v>
      </c>
      <c r="J5" s="24" t="n">
        <f aca="false">'2020-24 Census'!G10</f>
        <v>740133</v>
      </c>
      <c r="K5" s="25" t="n">
        <f aca="false">IF(J5&gt;500000, _xlfn.FLOOR.MATH(J5 / 500000), 0)</f>
        <v>1</v>
      </c>
      <c r="L5" s="23" t="n">
        <f aca="false">IF(J5&gt;500000,_xlfn.CEILING.MATH((J5+500000)/1500000,1),0)</f>
        <v>1</v>
      </c>
      <c r="M5" s="23" t="n">
        <f aca="false">_xlfn.FLOOR.MATH(K5*D5)</f>
        <v>0</v>
      </c>
      <c r="N5" s="23" t="n">
        <f aca="false">_xlfn.FLOOR.MATH(K5*E5)</f>
        <v>0</v>
      </c>
      <c r="O5" s="23" t="n">
        <f aca="false">K5-SUM(M5:N5)</f>
        <v>1</v>
      </c>
      <c r="P5" s="2"/>
      <c r="Q5" s="23" t="s">
        <v>20</v>
      </c>
      <c r="R5" s="23" t="n">
        <f aca="false">N3</f>
        <v>300</v>
      </c>
      <c r="S5" s="2"/>
      <c r="T5" s="20"/>
      <c r="U5" s="20"/>
      <c r="V5" s="12"/>
      <c r="W5" s="20"/>
      <c r="X5" s="20"/>
      <c r="Y5" s="20"/>
    </row>
    <row r="6" customFormat="false" ht="15" hidden="false" customHeight="false" outlineLevel="0" collapsed="false">
      <c r="A6" s="24" t="n">
        <v>0</v>
      </c>
      <c r="B6" s="24" t="n">
        <v>0</v>
      </c>
      <c r="C6" s="24" t="n">
        <v>0</v>
      </c>
      <c r="D6" s="22" t="n">
        <v>0</v>
      </c>
      <c r="E6" s="22" t="n">
        <v>0</v>
      </c>
      <c r="F6" s="22" t="n">
        <v>0</v>
      </c>
      <c r="G6" s="22" t="n">
        <f aca="false">SUM(A6:C6)/J6</f>
        <v>0</v>
      </c>
      <c r="H6" s="26" t="s">
        <v>21</v>
      </c>
      <c r="I6" s="24" t="n">
        <v>49710</v>
      </c>
      <c r="J6" s="27" t="n">
        <v>46765</v>
      </c>
      <c r="K6" s="25" t="n">
        <f aca="false">IF(J6&gt;500000, _xlfn.FLOOR.MATH(J6 / 500000), 0)</f>
        <v>0</v>
      </c>
      <c r="L6" s="23" t="n">
        <f aca="false">IF(J6&gt;500000,_xlfn.CEILING.MATH((J6+500000)/1500000,1),0)</f>
        <v>0</v>
      </c>
      <c r="M6" s="23" t="n">
        <f aca="false">_xlfn.FLOOR.MATH(K6*D6)</f>
        <v>0</v>
      </c>
      <c r="N6" s="23" t="n">
        <f aca="false">_xlfn.FLOOR.MATH(K6*E6)</f>
        <v>0</v>
      </c>
      <c r="O6" s="23" t="n">
        <f aca="false">K6-SUM(M6:N6)</f>
        <v>0</v>
      </c>
      <c r="P6" s="2"/>
      <c r="Q6" s="23" t="s">
        <v>22</v>
      </c>
      <c r="R6" s="23" t="n">
        <f aca="false">M3</f>
        <v>295</v>
      </c>
      <c r="S6" s="2"/>
      <c r="T6" s="20"/>
      <c r="U6" s="20"/>
      <c r="V6" s="12"/>
      <c r="W6" s="20"/>
      <c r="X6" s="20"/>
      <c r="Y6" s="20"/>
    </row>
    <row r="7" customFormat="false" ht="15" hidden="false" customHeight="false" outlineLevel="0" collapsed="false">
      <c r="A7" s="21" t="n">
        <f aca="false">'2024 Election Results'!M4</f>
        <v>1582860</v>
      </c>
      <c r="B7" s="21" t="n">
        <f aca="false">'2024 Election Results'!Y4</f>
        <v>1770242</v>
      </c>
      <c r="C7" s="21" t="n">
        <f aca="false">'2024 Election Results'!AF4</f>
        <v>37059</v>
      </c>
      <c r="D7" s="22" t="n">
        <f aca="false">A7/SUM(A7:C7)</f>
        <v>0.466898179761964</v>
      </c>
      <c r="E7" s="22" t="n">
        <f aca="false">B7/SUM(A7:C7)</f>
        <v>0.522170480988956</v>
      </c>
      <c r="F7" s="22" t="n">
        <f aca="false">C7/SUM(A7:C7)</f>
        <v>0.0109313392490799</v>
      </c>
      <c r="G7" s="22" t="n">
        <f aca="false">SUM(A7:C7)/J7</f>
        <v>0.447110170099536</v>
      </c>
      <c r="H7" s="23" t="s">
        <v>23</v>
      </c>
      <c r="I7" s="24" t="n">
        <f aca="false">'2020-24 Census'!C11</f>
        <v>7187135</v>
      </c>
      <c r="J7" s="24" t="n">
        <f aca="false">'2020-24 Census'!G11</f>
        <v>7582384</v>
      </c>
      <c r="K7" s="25" t="n">
        <f aca="false">IF(J7&gt;500000, _xlfn.FLOOR.MATH(J7 / 500000), 0)</f>
        <v>15</v>
      </c>
      <c r="L7" s="23" t="n">
        <f aca="false">IF(J7&gt;500000,_xlfn.CEILING.MATH((J7+500000)/1500000,1),0)</f>
        <v>6</v>
      </c>
      <c r="M7" s="23" t="n">
        <f aca="false">_xlfn.FLOOR.MATH(K7*D7)</f>
        <v>7</v>
      </c>
      <c r="N7" s="23" t="n">
        <f aca="false">_xlfn.FLOOR.MATH(K7*E7)</f>
        <v>7</v>
      </c>
      <c r="O7" s="23" t="n">
        <f aca="false">K7-SUM(M7:N7)</f>
        <v>1</v>
      </c>
      <c r="P7" s="2"/>
      <c r="Q7" s="23" t="s">
        <v>8</v>
      </c>
      <c r="R7" s="28" t="n">
        <f aca="false">_xlfn.FLOOR.MATH((N3/K3)*100)/100</f>
        <v>0.45</v>
      </c>
      <c r="S7" s="2"/>
      <c r="T7" s="20"/>
      <c r="U7" s="20"/>
      <c r="V7" s="12"/>
      <c r="W7" s="20"/>
      <c r="X7" s="20"/>
      <c r="Y7" s="20"/>
    </row>
    <row r="8" customFormat="false" ht="15" hidden="false" customHeight="false" outlineLevel="0" collapsed="false">
      <c r="A8" s="21" t="n">
        <f aca="false">'2024 Election Results'!M5</f>
        <v>396905</v>
      </c>
      <c r="B8" s="21" t="n">
        <f aca="false">'2024 Election Results'!Y5</f>
        <v>759241</v>
      </c>
      <c r="C8" s="21" t="n">
        <f aca="false">'2024 Election Results'!AF5</f>
        <v>26530</v>
      </c>
      <c r="D8" s="22" t="n">
        <f aca="false">A8/SUM(A8:C8)</f>
        <v>0.335599098992454</v>
      </c>
      <c r="E8" s="22" t="n">
        <f aca="false">B8/SUM(A8:C8)</f>
        <v>0.641968721780099</v>
      </c>
      <c r="F8" s="22" t="n">
        <f aca="false">C8/SUM(A8:C8)</f>
        <v>0.0224321792274469</v>
      </c>
      <c r="G8" s="22" t="n">
        <f aca="false">SUM(A8:C8)/J8</f>
        <v>0.382947032626441</v>
      </c>
      <c r="H8" s="23" t="s">
        <v>24</v>
      </c>
      <c r="I8" s="24" t="n">
        <f aca="false">'2020-24 Census'!C12</f>
        <v>3014546</v>
      </c>
      <c r="J8" s="24" t="n">
        <f aca="false">'2020-24 Census'!G12</f>
        <v>3088354</v>
      </c>
      <c r="K8" s="25" t="n">
        <f aca="false">IF(J8&gt;500000, _xlfn.FLOOR.MATH(J8 / 500000), 0)</f>
        <v>6</v>
      </c>
      <c r="L8" s="23" t="n">
        <f aca="false">IF(J8&gt;500000,_xlfn.CEILING.MATH((J8+500000)/1500000,1),0)</f>
        <v>3</v>
      </c>
      <c r="M8" s="23" t="n">
        <f aca="false">_xlfn.FLOOR.MATH(K8*D8)</f>
        <v>2</v>
      </c>
      <c r="N8" s="23" t="n">
        <f aca="false">_xlfn.FLOOR.MATH(K8*E8)</f>
        <v>3</v>
      </c>
      <c r="O8" s="23" t="n">
        <f aca="false">K8-SUM(M8:N8)</f>
        <v>1</v>
      </c>
      <c r="P8" s="2"/>
      <c r="Q8" s="23" t="s">
        <v>7</v>
      </c>
      <c r="R8" s="28" t="n">
        <f aca="false">_xlfn.FLOOR.MATH((M3/K3)*100)/100</f>
        <v>0.44</v>
      </c>
      <c r="S8" s="2"/>
      <c r="T8" s="20"/>
      <c r="U8" s="20"/>
      <c r="V8" s="12"/>
      <c r="W8" s="20"/>
      <c r="X8" s="20"/>
      <c r="Y8" s="20"/>
    </row>
    <row r="9" customFormat="false" ht="15" hidden="false" customHeight="false" outlineLevel="0" collapsed="false">
      <c r="A9" s="21" t="n">
        <f aca="false">'2024 Election Results'!M6</f>
        <v>9276179</v>
      </c>
      <c r="B9" s="21" t="n">
        <f aca="false">'2024 Election Results'!Y6</f>
        <v>6081697</v>
      </c>
      <c r="C9" s="21" t="n">
        <f aca="false">'2024 Election Results'!AF6</f>
        <v>507599</v>
      </c>
      <c r="D9" s="22" t="n">
        <f aca="false">A9/SUM(A9:C9)</f>
        <v>0.58467704244594</v>
      </c>
      <c r="E9" s="22" t="n">
        <f aca="false">B9/SUM(A9:C9)</f>
        <v>0.383329021034668</v>
      </c>
      <c r="F9" s="22" t="n">
        <f aca="false">C9/SUM(A9:C9)</f>
        <v>0.031993936519392</v>
      </c>
      <c r="G9" s="22" t="n">
        <f aca="false">SUM(A9:C9)/J9</f>
        <v>0.402357768758257</v>
      </c>
      <c r="H9" s="23" t="s">
        <v>25</v>
      </c>
      <c r="I9" s="24" t="n">
        <f aca="false">'2020-24 Census'!C13</f>
        <v>39521958</v>
      </c>
      <c r="J9" s="24" t="n">
        <f aca="false">'2020-24 Census'!G13</f>
        <v>39431263</v>
      </c>
      <c r="K9" s="25" t="n">
        <f aca="false">IF(J9&gt;500000, _xlfn.FLOOR.MATH(J9 / 500000), 0)</f>
        <v>78</v>
      </c>
      <c r="L9" s="23" t="n">
        <f aca="false">IF(J9&gt;500000,_xlfn.CEILING.MATH((J9+500000)/1500000,1),0)</f>
        <v>27</v>
      </c>
      <c r="M9" s="23" t="n">
        <f aca="false">_xlfn.FLOOR.MATH(K9*D9)</f>
        <v>45</v>
      </c>
      <c r="N9" s="23" t="n">
        <f aca="false">_xlfn.FLOOR.MATH(K9*E9)</f>
        <v>29</v>
      </c>
      <c r="O9" s="23" t="n">
        <f aca="false">K9-SUM(M9:N9)</f>
        <v>4</v>
      </c>
      <c r="P9" s="2"/>
      <c r="Q9" s="29" t="s">
        <v>26</v>
      </c>
      <c r="R9" s="30" t="n">
        <f aca="false">100%-R7-R8</f>
        <v>0.11</v>
      </c>
      <c r="S9" s="2"/>
      <c r="T9" s="20"/>
      <c r="U9" s="20"/>
      <c r="V9" s="12"/>
      <c r="W9" s="20"/>
      <c r="X9" s="20"/>
      <c r="Y9" s="20"/>
    </row>
    <row r="10" customFormat="false" ht="15" hidden="false" customHeight="false" outlineLevel="0" collapsed="false">
      <c r="A10" s="21" t="n">
        <f aca="false">'2024 Election Results'!M7</f>
        <v>1728159</v>
      </c>
      <c r="B10" s="21" t="n">
        <f aca="false">'2024 Election Results'!Y7</f>
        <v>1377441</v>
      </c>
      <c r="C10" s="21" t="n">
        <f aca="false">'2024 Election Results'!AF7</f>
        <v>87145</v>
      </c>
      <c r="D10" s="22" t="n">
        <f aca="false">A10/SUM(A10:C10)</f>
        <v>0.541276863639282</v>
      </c>
      <c r="E10" s="22" t="n">
        <f aca="false">B10/SUM(A10:C10)</f>
        <v>0.431428441670099</v>
      </c>
      <c r="F10" s="22" t="n">
        <f aca="false">C10/SUM(A10:C10)</f>
        <v>0.0272946946906189</v>
      </c>
      <c r="G10" s="22" t="n">
        <f aca="false">SUM(A10:C10)/J10</f>
        <v>0.535920898270464</v>
      </c>
      <c r="H10" s="23" t="s">
        <v>27</v>
      </c>
      <c r="I10" s="24" t="n">
        <f aca="false">'2020-24 Census'!C14</f>
        <v>5787129</v>
      </c>
      <c r="J10" s="24" t="n">
        <f aca="false">'2020-24 Census'!G14</f>
        <v>5957493</v>
      </c>
      <c r="K10" s="25" t="n">
        <f aca="false">IF(J10&gt;500000, _xlfn.FLOOR.MATH(J10 / 500000), 0)</f>
        <v>11</v>
      </c>
      <c r="L10" s="23" t="n">
        <f aca="false">IF(J10&gt;500000,_xlfn.CEILING.MATH((J10+500000)/1500000,1),0)</f>
        <v>5</v>
      </c>
      <c r="M10" s="23" t="n">
        <f aca="false">_xlfn.FLOOR.MATH(K10*D10)</f>
        <v>5</v>
      </c>
      <c r="N10" s="23" t="n">
        <f aca="false">_xlfn.FLOOR.MATH(K10*E10)</f>
        <v>4</v>
      </c>
      <c r="O10" s="23" t="n">
        <f aca="false">K10-SUM(M10:N10)</f>
        <v>2</v>
      </c>
      <c r="P10" s="2"/>
      <c r="S10" s="31"/>
      <c r="V10" s="12"/>
    </row>
    <row r="11" customFormat="false" ht="15" hidden="false" customHeight="false" outlineLevel="0" collapsed="false">
      <c r="A11" s="21" t="n">
        <f aca="false">'2024 Election Results'!M8</f>
        <v>992053</v>
      </c>
      <c r="B11" s="21" t="n">
        <f aca="false">'2024 Election Results'!Y8</f>
        <v>736918</v>
      </c>
      <c r="C11" s="21" t="n">
        <f aca="false">'2024 Election Results'!AF8</f>
        <v>30039</v>
      </c>
      <c r="D11" s="22" t="n">
        <f aca="false">A11/SUM(A11:C11)</f>
        <v>0.563983718114167</v>
      </c>
      <c r="E11" s="22" t="n">
        <f aca="false">B11/SUM(A11:C11)</f>
        <v>0.41893906231346</v>
      </c>
      <c r="F11" s="22" t="n">
        <f aca="false">C11/SUM(A11:C11)</f>
        <v>0.0170772195723731</v>
      </c>
      <c r="G11" s="22" t="n">
        <f aca="false">SUM(A11:C11)/J11</f>
        <v>0.4786331902884</v>
      </c>
      <c r="H11" s="23" t="s">
        <v>28</v>
      </c>
      <c r="I11" s="24" t="n">
        <f aca="false">'2020-24 Census'!C15</f>
        <v>3579918</v>
      </c>
      <c r="J11" s="24" t="n">
        <f aca="false">'2020-24 Census'!G15</f>
        <v>3675069</v>
      </c>
      <c r="K11" s="25" t="n">
        <f aca="false">IF(J11&gt;500000, _xlfn.FLOOR.MATH(J11 / 500000), 0)</f>
        <v>7</v>
      </c>
      <c r="L11" s="23" t="n">
        <f aca="false">IF(J11&gt;500000,_xlfn.CEILING.MATH((J11+500000)/1500000,1),0)</f>
        <v>3</v>
      </c>
      <c r="M11" s="23" t="n">
        <f aca="false">_xlfn.FLOOR.MATH(K11*D11)</f>
        <v>3</v>
      </c>
      <c r="N11" s="23" t="n">
        <f aca="false">_xlfn.FLOOR.MATH(K11*E11)</f>
        <v>2</v>
      </c>
      <c r="O11" s="23" t="n">
        <f aca="false">K11-SUM(M11:N11)</f>
        <v>2</v>
      </c>
      <c r="P11" s="2"/>
      <c r="Q11" s="6" t="s">
        <v>29</v>
      </c>
      <c r="R11" s="6"/>
      <c r="S11" s="6"/>
      <c r="T11" s="6"/>
      <c r="V11" s="12"/>
    </row>
    <row r="12" customFormat="false" ht="15" hidden="false" customHeight="false" outlineLevel="0" collapsed="false">
      <c r="A12" s="21" t="n">
        <f aca="false">'2024 Election Results'!M9</f>
        <v>289758</v>
      </c>
      <c r="B12" s="21" t="n">
        <f aca="false">'2024 Election Results'!Y9</f>
        <v>214351</v>
      </c>
      <c r="C12" s="21" t="n">
        <f aca="false">'2024 Election Results'!AF9</f>
        <v>8803</v>
      </c>
      <c r="D12" s="22" t="n">
        <f aca="false">A12/SUM(A12:C12)</f>
        <v>0.564927316966653</v>
      </c>
      <c r="E12" s="22" t="n">
        <f aca="false">B12/SUM(A12:C12)</f>
        <v>0.417909894874754</v>
      </c>
      <c r="F12" s="22" t="n">
        <f aca="false">C12/SUM(A12:C12)</f>
        <v>0.0171627881585925</v>
      </c>
      <c r="G12" s="22" t="n">
        <f aca="false">SUM(A12:C12)/J12</f>
        <v>0.487597405498723</v>
      </c>
      <c r="H12" s="23" t="s">
        <v>30</v>
      </c>
      <c r="I12" s="24" t="n">
        <f aca="false">'2020-24 Census'!C16</f>
        <v>991928</v>
      </c>
      <c r="J12" s="24" t="n">
        <f aca="false">'2020-24 Census'!G16</f>
        <v>1051917</v>
      </c>
      <c r="K12" s="25" t="n">
        <f aca="false">IF(J12&gt;500000, _xlfn.FLOOR.MATH(J12 / 500000), 0)</f>
        <v>2</v>
      </c>
      <c r="L12" s="23" t="n">
        <f aca="false">IF(J12&gt;500000,_xlfn.CEILING.MATH((J12+500000)/1500000,1),0)</f>
        <v>2</v>
      </c>
      <c r="M12" s="23" t="n">
        <f aca="false">_xlfn.FLOOR.MATH(K12*D12)</f>
        <v>1</v>
      </c>
      <c r="N12" s="23" t="n">
        <f aca="false">_xlfn.FLOOR.MATH(K12*E12)</f>
        <v>0</v>
      </c>
      <c r="O12" s="23" t="n">
        <f aca="false">K12-SUM(M12:N12)</f>
        <v>1</v>
      </c>
      <c r="P12" s="2"/>
      <c r="Q12" s="32" t="s">
        <v>31</v>
      </c>
      <c r="R12" s="6" t="s">
        <v>32</v>
      </c>
      <c r="S12" s="18" t="s">
        <v>33</v>
      </c>
      <c r="T12" s="6" t="s">
        <v>34</v>
      </c>
      <c r="V12" s="12"/>
    </row>
    <row r="13" customFormat="false" ht="15" hidden="false" customHeight="false" outlineLevel="0" collapsed="false">
      <c r="A13" s="21" t="n">
        <f aca="false">'2024 Election Results'!M10</f>
        <v>294185</v>
      </c>
      <c r="B13" s="21" t="n">
        <f aca="false">'2024 Election Results'!Y10</f>
        <v>21076</v>
      </c>
      <c r="C13" s="21" t="n">
        <f aca="false">'2024 Election Results'!AF10</f>
        <v>10608</v>
      </c>
      <c r="D13" s="22" t="n">
        <f aca="false">A13/SUM(A13:C13)</f>
        <v>0.902770745299492</v>
      </c>
      <c r="E13" s="22" t="n">
        <f aca="false">B13/SUM(A13:C13)</f>
        <v>0.0646762963031157</v>
      </c>
      <c r="F13" s="22" t="n">
        <f aca="false">C13/SUM(A13:C13)</f>
        <v>0.0325529583973928</v>
      </c>
      <c r="G13" s="22" t="n">
        <f aca="false">SUM(A13:C13)/J13</f>
        <v>0.464035599857601</v>
      </c>
      <c r="H13" s="26" t="s">
        <v>35</v>
      </c>
      <c r="I13" s="24" t="n">
        <f aca="false">'2020-24 Census'!C17</f>
        <v>670917</v>
      </c>
      <c r="J13" s="24" t="n">
        <f aca="false">'2020-24 Census'!G17</f>
        <v>702250</v>
      </c>
      <c r="K13" s="25" t="n">
        <f aca="false">IF(J13&gt;500000, _xlfn.FLOOR.MATH(J13 / 500000), 0)</f>
        <v>1</v>
      </c>
      <c r="L13" s="23" t="n">
        <f aca="false">IF(J13&gt;500000,_xlfn.CEILING.MATH((J13+500000)/1500000,1),0)</f>
        <v>1</v>
      </c>
      <c r="M13" s="23" t="n">
        <f aca="false">_xlfn.FLOOR.MATH(K13*D13)</f>
        <v>0</v>
      </c>
      <c r="N13" s="23" t="n">
        <f aca="false">_xlfn.FLOOR.MATH(K13*E13)</f>
        <v>0</v>
      </c>
      <c r="O13" s="23" t="n">
        <f aca="false">K13-SUM(M13:N13)</f>
        <v>1</v>
      </c>
      <c r="P13" s="2"/>
      <c r="Q13" s="15" t="s">
        <v>36</v>
      </c>
      <c r="R13" s="15" t="n">
        <v>435</v>
      </c>
      <c r="S13" s="16" t="n">
        <f aca="false">L3</f>
        <v>273</v>
      </c>
      <c r="T13" s="33" t="n">
        <f aca="false">ROUND(S13/R13,2)</f>
        <v>0.63</v>
      </c>
      <c r="U13" s="20"/>
      <c r="V13" s="12"/>
      <c r="W13" s="20"/>
      <c r="X13" s="20"/>
      <c r="Y13" s="20"/>
    </row>
    <row r="14" customFormat="false" ht="15" hidden="false" customHeight="false" outlineLevel="0" collapsed="false">
      <c r="A14" s="21" t="n">
        <f aca="false">'2024 Election Results'!M11</f>
        <v>4683038</v>
      </c>
      <c r="B14" s="21" t="n">
        <f aca="false">'2024 Election Results'!Y11</f>
        <v>6110125</v>
      </c>
      <c r="C14" s="21" t="n">
        <f aca="false">'2024 Election Results'!AF11</f>
        <v>100589</v>
      </c>
      <c r="D14" s="22" t="n">
        <f aca="false">A14/SUM(A14:C14)</f>
        <v>0.429882927388103</v>
      </c>
      <c r="E14" s="22" t="n">
        <f aca="false">B14/SUM(A14:C14)</f>
        <v>0.560883431163111</v>
      </c>
      <c r="F14" s="22" t="n">
        <f aca="false">C14/SUM(A14:C14)</f>
        <v>0.00923364144878642</v>
      </c>
      <c r="G14" s="22" t="n">
        <f aca="false">SUM(A14:C14)/J14</f>
        <v>0.466098399317309</v>
      </c>
      <c r="H14" s="23" t="s">
        <v>37</v>
      </c>
      <c r="I14" s="24" t="n">
        <f aca="false">'2020-24 Census'!C18</f>
        <v>21592035</v>
      </c>
      <c r="J14" s="24" t="n">
        <f aca="false">'2020-24 Census'!G18</f>
        <v>23372215</v>
      </c>
      <c r="K14" s="25" t="n">
        <f aca="false">IF(J14&gt;500000, _xlfn.FLOOR.MATH(J14 / 500000), 0)</f>
        <v>46</v>
      </c>
      <c r="L14" s="23" t="n">
        <f aca="false">IF(J14&gt;500000,_xlfn.CEILING.MATH((J14+500000)/1500000,1),0)</f>
        <v>16</v>
      </c>
      <c r="M14" s="23" t="n">
        <f aca="false">_xlfn.FLOOR.MATH(K14*D14)</f>
        <v>19</v>
      </c>
      <c r="N14" s="23" t="n">
        <f aca="false">_xlfn.FLOOR.MATH(K14*E14)</f>
        <v>25</v>
      </c>
      <c r="O14" s="23" t="n">
        <f aca="false">K14-SUM(M14:N14)</f>
        <v>2</v>
      </c>
      <c r="P14" s="2"/>
      <c r="Q14" s="23" t="s">
        <v>38</v>
      </c>
      <c r="R14" s="23" t="n">
        <v>435</v>
      </c>
      <c r="S14" s="23" t="n">
        <f aca="false">K3</f>
        <v>662</v>
      </c>
      <c r="T14" s="28" t="n">
        <f aca="false">ROUND(S14/R14,2)</f>
        <v>1.52</v>
      </c>
      <c r="U14" s="20"/>
      <c r="V14" s="12"/>
      <c r="W14" s="20"/>
      <c r="X14" s="19"/>
      <c r="Y14" s="20"/>
    </row>
    <row r="15" customFormat="false" ht="15" hidden="false" customHeight="false" outlineLevel="0" collapsed="false">
      <c r="A15" s="21" t="n">
        <f aca="false">'2024 Election Results'!M12</f>
        <v>2548017</v>
      </c>
      <c r="B15" s="21" t="n">
        <f aca="false">'2024 Election Results'!Y12</f>
        <v>2663117</v>
      </c>
      <c r="C15" s="21" t="n">
        <f aca="false">'2024 Election Results'!AF12</f>
        <v>39771</v>
      </c>
      <c r="D15" s="22" t="n">
        <f aca="false">A15/SUM(A15:C15)</f>
        <v>0.485252923067547</v>
      </c>
      <c r="E15" s="22" t="n">
        <f aca="false">B15/SUM(A15:C15)</f>
        <v>0.507172953995549</v>
      </c>
      <c r="F15" s="22" t="n">
        <f aca="false">C15/SUM(A15:C15)</f>
        <v>0.00757412293690326</v>
      </c>
      <c r="G15" s="22" t="n">
        <f aca="false">SUM(A15:C15)/J15</f>
        <v>0.469632617402676</v>
      </c>
      <c r="H15" s="23" t="s">
        <v>39</v>
      </c>
      <c r="I15" s="24" t="n">
        <f aca="false">'2020-24 Census'!C19</f>
        <v>10732888</v>
      </c>
      <c r="J15" s="24" t="n">
        <f aca="false">'2020-24 Census'!G19</f>
        <v>11180878</v>
      </c>
      <c r="K15" s="25" t="n">
        <f aca="false">IF(J15&gt;500000, _xlfn.FLOOR.MATH(J15 / 500000), 0)</f>
        <v>22</v>
      </c>
      <c r="L15" s="23" t="n">
        <f aca="false">IF(J15&gt;500000,_xlfn.CEILING.MATH((J15+500000)/1500000,1),0)</f>
        <v>8</v>
      </c>
      <c r="M15" s="23" t="n">
        <f aca="false">_xlfn.FLOOR.MATH(K15*D15)</f>
        <v>10</v>
      </c>
      <c r="N15" s="23" t="n">
        <f aca="false">_xlfn.FLOOR.MATH(K15*E15)</f>
        <v>11</v>
      </c>
      <c r="O15" s="23" t="n">
        <f aca="false">K15-SUM(M15:N15)</f>
        <v>1</v>
      </c>
      <c r="P15" s="2"/>
      <c r="Q15" s="23" t="s">
        <v>40</v>
      </c>
      <c r="R15" s="23" t="n">
        <v>435</v>
      </c>
      <c r="S15" s="25" t="n">
        <f aca="false">INT(INT(121779000/500000)/3) + IF(MOD(INT(121779000/500000),3)&gt;0,1,0)</f>
        <v>81</v>
      </c>
      <c r="T15" s="28" t="n">
        <f aca="false">ROUND(S15/R15,2)</f>
        <v>0.19</v>
      </c>
      <c r="U15" s="20"/>
      <c r="V15" s="12"/>
      <c r="W15" s="20"/>
      <c r="X15" s="19"/>
      <c r="Y15" s="20"/>
    </row>
    <row r="16" customFormat="false" ht="15" hidden="false" customHeight="false" outlineLevel="0" collapsed="false">
      <c r="A16" s="24" t="n">
        <v>13510</v>
      </c>
      <c r="B16" s="24" t="n">
        <v>12624</v>
      </c>
      <c r="C16" s="24" t="n">
        <v>1180</v>
      </c>
      <c r="D16" s="22" t="n">
        <f aca="false">A16/SUM(A16:C16)</f>
        <v>0.494618144541261</v>
      </c>
      <c r="E16" s="22" t="n">
        <f aca="false">B16/SUM(A16:C16)</f>
        <v>0.46218056674233</v>
      </c>
      <c r="F16" s="22" t="n">
        <f aca="false">C16/SUM(A16:C16)</f>
        <v>0.0432012887164092</v>
      </c>
      <c r="G16" s="22" t="n">
        <f aca="false">SUM(A16:C16)/J16</f>
        <v>0.162799430196034</v>
      </c>
      <c r="H16" s="26" t="s">
        <v>41</v>
      </c>
      <c r="I16" s="24" t="n">
        <v>153836</v>
      </c>
      <c r="J16" s="27" t="n">
        <v>167777</v>
      </c>
      <c r="K16" s="25" t="n">
        <f aca="false">IF(J16&gt;500000, _xlfn.FLOOR.MATH(J16 / 500000), 0)</f>
        <v>0</v>
      </c>
      <c r="L16" s="23" t="n">
        <f aca="false">IF(J16&gt;500000,_xlfn.CEILING.MATH((J16+500000)/1500000,1),0)</f>
        <v>0</v>
      </c>
      <c r="M16" s="23" t="n">
        <f aca="false">_xlfn.FLOOR.MATH(K16*D16)</f>
        <v>0</v>
      </c>
      <c r="N16" s="23" t="n">
        <f aca="false">_xlfn.FLOOR.MATH(K16*E16)</f>
        <v>0</v>
      </c>
      <c r="O16" s="23" t="n">
        <f aca="false">K16-SUM(M16:N16)</f>
        <v>0</v>
      </c>
      <c r="P16" s="2"/>
      <c r="Q16" s="23" t="s">
        <v>42</v>
      </c>
      <c r="R16" s="23" t="n">
        <v>435</v>
      </c>
      <c r="S16" s="25" t="n">
        <f aca="false">IF(121779000&gt;500000, _xlfn.FLOOR.MATH(121779000 / 500000), 0)</f>
        <v>243</v>
      </c>
      <c r="T16" s="28" t="n">
        <f aca="false">ROUND(S16/R16,2)</f>
        <v>0.56</v>
      </c>
      <c r="U16" s="20"/>
      <c r="V16" s="12"/>
      <c r="W16" s="20"/>
      <c r="X16" s="20"/>
      <c r="Y16" s="20"/>
    </row>
    <row r="17" customFormat="false" ht="15" hidden="false" customHeight="false" outlineLevel="0" collapsed="false">
      <c r="A17" s="21" t="n">
        <f aca="false">'2024 Election Results'!M13</f>
        <v>313044</v>
      </c>
      <c r="B17" s="21" t="n">
        <f aca="false">'2024 Election Results'!Y13</f>
        <v>193661</v>
      </c>
      <c r="C17" s="21" t="n">
        <f aca="false">'2024 Election Results'!AF13</f>
        <v>9996</v>
      </c>
      <c r="D17" s="22" t="n">
        <f aca="false">A17/SUM(A17:C17)</f>
        <v>0.605851353103633</v>
      </c>
      <c r="E17" s="22" t="n">
        <f aca="false">B17/SUM(A17:C17)</f>
        <v>0.374802835682532</v>
      </c>
      <c r="F17" s="22" t="n">
        <f aca="false">C17/SUM(A17:C17)</f>
        <v>0.0193458112138355</v>
      </c>
      <c r="G17" s="22" t="n">
        <f aca="false">SUM(A17:C17)/J17</f>
        <v>0.357295183197271</v>
      </c>
      <c r="H17" s="23" t="s">
        <v>43</v>
      </c>
      <c r="I17" s="24" t="n">
        <f aca="false">'2020-24 Census'!C20</f>
        <v>1451252</v>
      </c>
      <c r="J17" s="24" t="n">
        <f aca="false">'2020-24 Census'!G20</f>
        <v>1446146</v>
      </c>
      <c r="K17" s="25" t="n">
        <f aca="false">IF(J17&gt;500000, _xlfn.FLOOR.MATH(J17 / 500000), 0)</f>
        <v>2</v>
      </c>
      <c r="L17" s="23" t="n">
        <f aca="false">IF(J17&gt;500000,_xlfn.CEILING.MATH((J17+500000)/1500000,1),0)</f>
        <v>2</v>
      </c>
      <c r="M17" s="23" t="n">
        <f aca="false">_xlfn.FLOOR.MATH(K17*D17)</f>
        <v>1</v>
      </c>
      <c r="N17" s="23" t="n">
        <f aca="false">_xlfn.FLOOR.MATH(K17*E17)</f>
        <v>0</v>
      </c>
      <c r="O17" s="23" t="n">
        <f aca="false">K17-SUM(M17:N17)</f>
        <v>1</v>
      </c>
      <c r="P17" s="2"/>
      <c r="Q17" s="23" t="s">
        <v>44</v>
      </c>
      <c r="R17" s="23" t="n">
        <v>435</v>
      </c>
      <c r="S17" s="25" t="n">
        <f aca="false">INT(INT(388000000/500000)/3) + IF(MOD(INT(388000000/500000),3)&gt;0,1,0)</f>
        <v>259</v>
      </c>
      <c r="T17" s="28" t="n">
        <f aca="false">ROUND(S17/R17,2)</f>
        <v>0.6</v>
      </c>
      <c r="V17" s="12"/>
    </row>
    <row r="18" customFormat="false" ht="15" hidden="false" customHeight="false" outlineLevel="0" collapsed="false">
      <c r="A18" s="21" t="n">
        <f aca="false">'2024 Election Results'!M14</f>
        <v>274972</v>
      </c>
      <c r="B18" s="21" t="n">
        <f aca="false">'2024 Election Results'!Y14</f>
        <v>605246</v>
      </c>
      <c r="C18" s="21" t="n">
        <f aca="false">'2024 Election Results'!AF14</f>
        <v>24839</v>
      </c>
      <c r="D18" s="22" t="n">
        <f aca="false">A18/SUM(A18:C18)</f>
        <v>0.30381732863234</v>
      </c>
      <c r="E18" s="22" t="n">
        <f aca="false">B18/SUM(A18:C18)</f>
        <v>0.668737991087854</v>
      </c>
      <c r="F18" s="22" t="n">
        <f aca="false">C18/SUM(A18:C18)</f>
        <v>0.0274446802798056</v>
      </c>
      <c r="G18" s="22" t="n">
        <f aca="false">SUM(A18:C18)/J18</f>
        <v>0.452162474476911</v>
      </c>
      <c r="H18" s="23" t="s">
        <v>45</v>
      </c>
      <c r="I18" s="24" t="n">
        <f aca="false">'2020-24 Census'!C21</f>
        <v>1849415</v>
      </c>
      <c r="J18" s="24" t="n">
        <f aca="false">'2020-24 Census'!G21</f>
        <v>2001619</v>
      </c>
      <c r="K18" s="25" t="n">
        <f aca="false">IF(J18&gt;500000, _xlfn.FLOOR.MATH(J18 / 500000), 0)</f>
        <v>4</v>
      </c>
      <c r="L18" s="23" t="n">
        <f aca="false">IF(J18&gt;500000,_xlfn.CEILING.MATH((J18+500000)/1500000,1),0)</f>
        <v>2</v>
      </c>
      <c r="M18" s="23" t="n">
        <f aca="false">_xlfn.FLOOR.MATH(K18*D18)</f>
        <v>1</v>
      </c>
      <c r="N18" s="23" t="n">
        <f aca="false">_xlfn.FLOOR.MATH(K18*E18)</f>
        <v>2</v>
      </c>
      <c r="O18" s="23" t="n">
        <f aca="false">K18-SUM(M18:N18)</f>
        <v>1</v>
      </c>
      <c r="P18" s="2"/>
      <c r="Q18" s="23" t="s">
        <v>46</v>
      </c>
      <c r="R18" s="23" t="n">
        <v>435</v>
      </c>
      <c r="S18" s="23" t="n">
        <f aca="false">IF(388000000&gt;500000, _xlfn.FLOOR.MATH(388000000 / 500000), 0)</f>
        <v>776</v>
      </c>
      <c r="T18" s="28" t="n">
        <f aca="false">ROUND(S18/R18,2)</f>
        <v>1.78</v>
      </c>
      <c r="V18" s="12"/>
    </row>
    <row r="19" customFormat="false" ht="15" hidden="false" customHeight="false" outlineLevel="0" collapsed="false">
      <c r="A19" s="21" t="n">
        <f aca="false">'2024 Election Results'!M15</f>
        <v>3062863</v>
      </c>
      <c r="B19" s="21" t="n">
        <f aca="false">'2024 Election Results'!Y15</f>
        <v>2449079</v>
      </c>
      <c r="C19" s="21" t="n">
        <f aca="false">'2024 Election Results'!AF15</f>
        <v>121368</v>
      </c>
      <c r="D19" s="22" t="n">
        <f aca="false">A19/SUM(A19:C19)</f>
        <v>0.543705743159883</v>
      </c>
      <c r="E19" s="22" t="n">
        <f aca="false">B19/SUM(A19:C19)</f>
        <v>0.43474955221708</v>
      </c>
      <c r="F19" s="22" t="n">
        <f aca="false">C19/SUM(A19:C19)</f>
        <v>0.0215447046230369</v>
      </c>
      <c r="G19" s="22" t="n">
        <f aca="false">SUM(A19:C19)/J19</f>
        <v>0.443213215760182</v>
      </c>
      <c r="H19" s="23" t="s">
        <v>47</v>
      </c>
      <c r="I19" s="24" t="n">
        <f aca="false">'2020-24 Census'!C22</f>
        <v>12799088</v>
      </c>
      <c r="J19" s="24" t="n">
        <f aca="false">'2020-24 Census'!G22</f>
        <v>12710158</v>
      </c>
      <c r="K19" s="25" t="n">
        <f aca="false">IF(J19&gt;500000, _xlfn.FLOOR.MATH(J19 / 500000), 0)</f>
        <v>25</v>
      </c>
      <c r="L19" s="23" t="n">
        <f aca="false">IF(J19&gt;500000,_xlfn.CEILING.MATH((J19+500000)/1500000,1),0)</f>
        <v>9</v>
      </c>
      <c r="M19" s="23" t="n">
        <f aca="false">_xlfn.FLOOR.MATH(K19*D19)</f>
        <v>13</v>
      </c>
      <c r="N19" s="23" t="n">
        <f aca="false">_xlfn.FLOOR.MATH(K19*E19)</f>
        <v>10</v>
      </c>
      <c r="O19" s="23" t="n">
        <f aca="false">K19-SUM(M19:N19)</f>
        <v>2</v>
      </c>
      <c r="P19" s="2"/>
      <c r="Q19" s="23" t="s">
        <v>48</v>
      </c>
      <c r="R19" s="23" t="n">
        <v>435</v>
      </c>
      <c r="S19" s="25" t="n">
        <f aca="false">INT(INT(366000000/500000)/3) + IF(MOD(INT(366000000/500000),3)&gt;0,1,0)</f>
        <v>244</v>
      </c>
      <c r="T19" s="28" t="n">
        <f aca="false">ROUND(S19/R19,2)</f>
        <v>0.56</v>
      </c>
      <c r="V19" s="12"/>
    </row>
    <row r="20" customFormat="false" ht="15" hidden="false" customHeight="false" outlineLevel="0" collapsed="false">
      <c r="A20" s="21" t="n">
        <f aca="false">'2024 Election Results'!M16</f>
        <v>1163603</v>
      </c>
      <c r="B20" s="21" t="n">
        <f aca="false">'2024 Election Results'!Y16</f>
        <v>1720347</v>
      </c>
      <c r="C20" s="21" t="n">
        <f aca="false">'2024 Election Results'!AF16</f>
        <v>52727</v>
      </c>
      <c r="D20" s="22" t="n">
        <f aca="false">A20/SUM(A20:C20)</f>
        <v>0.39623118238744</v>
      </c>
      <c r="E20" s="22" t="n">
        <f aca="false">B20/SUM(A20:C20)</f>
        <v>0.585814170233907</v>
      </c>
      <c r="F20" s="22" t="n">
        <f aca="false">C20/SUM(A20:C20)</f>
        <v>0.0179546473786528</v>
      </c>
      <c r="G20" s="22" t="n">
        <f aca="false">SUM(A20:C20)/J20</f>
        <v>0.424113282618036</v>
      </c>
      <c r="H20" s="23" t="s">
        <v>49</v>
      </c>
      <c r="I20" s="24" t="n">
        <f aca="false">'2020-24 Census'!C23</f>
        <v>6790497</v>
      </c>
      <c r="J20" s="24" t="n">
        <f aca="false">'2020-24 Census'!G23</f>
        <v>6924275</v>
      </c>
      <c r="K20" s="25" t="n">
        <f aca="false">IF(J20&gt;500000, _xlfn.FLOOR.MATH(J20 / 500000), 0)</f>
        <v>13</v>
      </c>
      <c r="L20" s="23" t="n">
        <f aca="false">IF(J20&gt;500000,_xlfn.CEILING.MATH((J20+500000)/1500000,1),0)</f>
        <v>5</v>
      </c>
      <c r="M20" s="23" t="n">
        <f aca="false">_xlfn.FLOOR.MATH(K20*D20)</f>
        <v>5</v>
      </c>
      <c r="N20" s="23" t="n">
        <f aca="false">_xlfn.FLOOR.MATH(K20*E20)</f>
        <v>7</v>
      </c>
      <c r="O20" s="23" t="n">
        <f aca="false">K20-SUM(M20:N20)</f>
        <v>1</v>
      </c>
      <c r="P20" s="2"/>
      <c r="Q20" s="29" t="s">
        <v>50</v>
      </c>
      <c r="R20" s="29" t="n">
        <v>435</v>
      </c>
      <c r="S20" s="29" t="n">
        <f aca="false">IF(366000000&gt;500000, _xlfn.FLOOR.MATH(366000000 / 500000), 0)</f>
        <v>732</v>
      </c>
      <c r="T20" s="30" t="n">
        <f aca="false">ROUND(S20/R20,2)</f>
        <v>1.68</v>
      </c>
      <c r="V20" s="12"/>
    </row>
    <row r="21" customFormat="false" ht="15" hidden="false" customHeight="false" outlineLevel="0" collapsed="false">
      <c r="A21" s="21" t="n">
        <f aca="false">'2024 Election Results'!M17</f>
        <v>707278</v>
      </c>
      <c r="B21" s="21" t="n">
        <f aca="false">'2024 Election Results'!Y17</f>
        <v>927019</v>
      </c>
      <c r="C21" s="21" t="n">
        <f aca="false">'2024 Election Results'!AF17</f>
        <v>29209</v>
      </c>
      <c r="D21" s="22" t="n">
        <f aca="false">A21/SUM(A21:C21)</f>
        <v>0.425173098263547</v>
      </c>
      <c r="E21" s="22" t="n">
        <f aca="false">B21/SUM(A21:C21)</f>
        <v>0.557268203420968</v>
      </c>
      <c r="F21" s="22" t="n">
        <f aca="false">C21/SUM(A21:C21)</f>
        <v>0.0175586983154855</v>
      </c>
      <c r="G21" s="22" t="n">
        <f aca="false">SUM(A21:C21)/J21</f>
        <v>0.513192089558869</v>
      </c>
      <c r="H21" s="23" t="s">
        <v>51</v>
      </c>
      <c r="I21" s="24" t="n">
        <f aca="false">'2020-24 Census'!C24</f>
        <v>3191141</v>
      </c>
      <c r="J21" s="24" t="n">
        <f aca="false">'2020-24 Census'!G24</f>
        <v>3241488</v>
      </c>
      <c r="K21" s="25" t="n">
        <f aca="false">IF(J21&gt;500000, _xlfn.FLOOR.MATH(J21 / 500000), 0)</f>
        <v>6</v>
      </c>
      <c r="L21" s="23" t="n">
        <f aca="false">IF(J21&gt;500000,_xlfn.CEILING.MATH((J21+500000)/1500000,1),0)</f>
        <v>3</v>
      </c>
      <c r="M21" s="23" t="n">
        <f aca="false">_xlfn.FLOOR.MATH(K21*D21)</f>
        <v>2</v>
      </c>
      <c r="N21" s="23" t="n">
        <f aca="false">_xlfn.FLOOR.MATH(K21*E21)</f>
        <v>3</v>
      </c>
      <c r="O21" s="23" t="n">
        <f aca="false">K21-SUM(M21:N21)</f>
        <v>1</v>
      </c>
      <c r="P21" s="2"/>
      <c r="Q21" s="2"/>
      <c r="R21" s="2"/>
      <c r="S21" s="2"/>
      <c r="T21" s="2"/>
      <c r="V21" s="12"/>
    </row>
    <row r="22" customFormat="false" ht="15" hidden="false" customHeight="false" outlineLevel="0" collapsed="false">
      <c r="A22" s="21" t="n">
        <f aca="false">'2024 Election Results'!M18</f>
        <v>544853</v>
      </c>
      <c r="B22" s="21" t="n">
        <f aca="false">'2024 Election Results'!Y18</f>
        <v>758802</v>
      </c>
      <c r="C22" s="21" t="n">
        <f aca="false">'2024 Election Results'!AF18</f>
        <v>23936</v>
      </c>
      <c r="D22" s="22" t="n">
        <f aca="false">A22/SUM(A22:C22)</f>
        <v>0.410407271516604</v>
      </c>
      <c r="E22" s="22" t="n">
        <f aca="false">B22/SUM(A22:C22)</f>
        <v>0.57156307929174</v>
      </c>
      <c r="F22" s="22" t="n">
        <f aca="false">C22/SUM(A22:C22)</f>
        <v>0.0180296491916562</v>
      </c>
      <c r="G22" s="22" t="n">
        <f aca="false">SUM(A22:C22)/J22</f>
        <v>0.446909149176969</v>
      </c>
      <c r="H22" s="23" t="s">
        <v>52</v>
      </c>
      <c r="I22" s="24" t="n">
        <f aca="false">'2020-24 Census'!C25</f>
        <v>2938172</v>
      </c>
      <c r="J22" s="24" t="n">
        <f aca="false">'2020-24 Census'!G25</f>
        <v>2970606</v>
      </c>
      <c r="K22" s="25" t="n">
        <f aca="false">IF(J22&gt;500000, _xlfn.FLOOR.MATH(J22 / 500000), 0)</f>
        <v>5</v>
      </c>
      <c r="L22" s="23" t="n">
        <f aca="false">IF(J22&gt;500000,_xlfn.CEILING.MATH((J22+500000)/1500000,1),0)</f>
        <v>3</v>
      </c>
      <c r="M22" s="23" t="n">
        <f aca="false">_xlfn.FLOOR.MATH(K22*D22)</f>
        <v>2</v>
      </c>
      <c r="N22" s="23" t="n">
        <f aca="false">_xlfn.FLOOR.MATH(K22*E22)</f>
        <v>2</v>
      </c>
      <c r="O22" s="23" t="n">
        <f aca="false">K22-SUM(M22:N22)</f>
        <v>1</v>
      </c>
      <c r="P22" s="2"/>
      <c r="Q22" s="2"/>
      <c r="R22" s="2"/>
      <c r="S22" s="2"/>
      <c r="T22" s="2"/>
      <c r="V22" s="12"/>
    </row>
    <row r="23" customFormat="false" ht="15" hidden="false" customHeight="false" outlineLevel="0" collapsed="false">
      <c r="A23" s="21" t="n">
        <f aca="false">'2024 Election Results'!M19</f>
        <v>704043</v>
      </c>
      <c r="B23" s="21" t="n">
        <f aca="false">'2024 Election Results'!Y19</f>
        <v>1337494</v>
      </c>
      <c r="C23" s="21" t="n">
        <f aca="false">'2024 Election Results'!AF19</f>
        <v>32993</v>
      </c>
      <c r="D23" s="22" t="n">
        <f aca="false">A23/SUM(A23:C23)</f>
        <v>0.339374701739671</v>
      </c>
      <c r="E23" s="22" t="n">
        <f aca="false">B23/SUM(A23:C23)</f>
        <v>0.644721454980164</v>
      </c>
      <c r="F23" s="22" t="n">
        <f aca="false">C23/SUM(A23:C23)</f>
        <v>0.0159038432801647</v>
      </c>
      <c r="G23" s="22" t="n">
        <f aca="false">SUM(A23:C23)/J23</f>
        <v>0.452127682759811</v>
      </c>
      <c r="H23" s="23" t="s">
        <v>53</v>
      </c>
      <c r="I23" s="24" t="n">
        <f aca="false">'2020-24 Census'!C26</f>
        <v>4508318</v>
      </c>
      <c r="J23" s="24" t="n">
        <f aca="false">'2020-24 Census'!G26</f>
        <v>4588372</v>
      </c>
      <c r="K23" s="25" t="n">
        <f aca="false">IF(J23&gt;500000, _xlfn.FLOOR.MATH(J23 / 500000), 0)</f>
        <v>9</v>
      </c>
      <c r="L23" s="23" t="n">
        <f aca="false">IF(J23&gt;500000,_xlfn.CEILING.MATH((J23+500000)/1500000,1),0)</f>
        <v>4</v>
      </c>
      <c r="M23" s="23" t="n">
        <f aca="false">_xlfn.FLOOR.MATH(K23*D23)</f>
        <v>3</v>
      </c>
      <c r="N23" s="23" t="n">
        <f aca="false">_xlfn.FLOOR.MATH(K23*E23)</f>
        <v>5</v>
      </c>
      <c r="O23" s="23" t="n">
        <f aca="false">K23-SUM(M23:N23)</f>
        <v>1</v>
      </c>
      <c r="P23" s="2"/>
      <c r="Q23" s="2"/>
      <c r="R23" s="12"/>
      <c r="S23" s="2"/>
      <c r="T23" s="2"/>
      <c r="V23" s="12"/>
    </row>
    <row r="24" customFormat="false" ht="15" hidden="false" customHeight="false" outlineLevel="0" collapsed="false">
      <c r="A24" s="21" t="n">
        <f aca="false">'2024 Election Results'!M20</f>
        <v>766870</v>
      </c>
      <c r="B24" s="21" t="n">
        <f aca="false">'2024 Election Results'!Y20</f>
        <v>1208505</v>
      </c>
      <c r="C24" s="21" t="n">
        <f aca="false">'2024 Election Results'!AF20</f>
        <v>31600</v>
      </c>
      <c r="D24" s="22" t="n">
        <f aca="false">A24/SUM(A24:C24)</f>
        <v>0.38210241781786</v>
      </c>
      <c r="E24" s="22" t="n">
        <f aca="false">B24/SUM(A24:C24)</f>
        <v>0.602152493180035</v>
      </c>
      <c r="F24" s="22" t="n">
        <f aca="false">C24/SUM(A24:C24)</f>
        <v>0.0157450890021052</v>
      </c>
      <c r="G24" s="22" t="n">
        <f aca="false">SUM(A24:C24)/J24</f>
        <v>0.43651337396199</v>
      </c>
      <c r="H24" s="23" t="s">
        <v>54</v>
      </c>
      <c r="I24" s="24" t="n">
        <f aca="false">'2020-24 Census'!C27</f>
        <v>4652301</v>
      </c>
      <c r="J24" s="24" t="n">
        <f aca="false">'2020-24 Census'!G27</f>
        <v>4597740</v>
      </c>
      <c r="K24" s="25" t="n">
        <f aca="false">IF(J24&gt;500000, _xlfn.FLOOR.MATH(J24 / 500000), 0)</f>
        <v>9</v>
      </c>
      <c r="L24" s="23" t="n">
        <f aca="false">IF(J24&gt;500000,_xlfn.CEILING.MATH((J24+500000)/1500000,1),0)</f>
        <v>4</v>
      </c>
      <c r="M24" s="23" t="n">
        <f aca="false">_xlfn.FLOOR.MATH(K24*D24)</f>
        <v>3</v>
      </c>
      <c r="N24" s="23" t="n">
        <f aca="false">_xlfn.FLOOR.MATH(K24*E24)</f>
        <v>5</v>
      </c>
      <c r="O24" s="23" t="n">
        <f aca="false">K24-SUM(M24:N24)</f>
        <v>1</v>
      </c>
      <c r="P24" s="2"/>
      <c r="Q24" s="2"/>
      <c r="R24" s="2"/>
      <c r="S24" s="2"/>
      <c r="T24" s="2"/>
      <c r="V24" s="12"/>
    </row>
    <row r="25" customFormat="false" ht="15" hidden="false" customHeight="false" outlineLevel="0" collapsed="false">
      <c r="A25" s="21" t="n">
        <f aca="false">'2024 Election Results'!M21</f>
        <v>435652</v>
      </c>
      <c r="B25" s="21" t="n">
        <f aca="false">'2024 Election Results'!Y21</f>
        <v>377977</v>
      </c>
      <c r="C25" s="21" t="n">
        <f aca="false">'2024 Election Results'!AF21</f>
        <v>17746</v>
      </c>
      <c r="D25" s="22" t="n">
        <f aca="false">A25/SUM(A25:C25)</f>
        <v>0.52401383250639</v>
      </c>
      <c r="E25" s="22" t="n">
        <f aca="false">B25/SUM(A25:C25)</f>
        <v>0.454640805893851</v>
      </c>
      <c r="F25" s="22" t="n">
        <f aca="false">C25/SUM(A25:C25)</f>
        <v>0.0213453615997594</v>
      </c>
      <c r="G25" s="22" t="n">
        <f aca="false">SUM(A25:C25)/J25</f>
        <v>0.591720924803489</v>
      </c>
      <c r="H25" s="23" t="s">
        <v>55</v>
      </c>
      <c r="I25" s="24" t="n">
        <f aca="false">'2020-24 Census'!C28</f>
        <v>1364571</v>
      </c>
      <c r="J25" s="24" t="n">
        <f aca="false">'2020-24 Census'!G28</f>
        <v>1405012</v>
      </c>
      <c r="K25" s="25" t="n">
        <f aca="false">IF(J25&gt;500000, _xlfn.FLOOR.MATH(J25 / 500000), 0)</f>
        <v>2</v>
      </c>
      <c r="L25" s="23" t="n">
        <f aca="false">IF(J25&gt;500000,_xlfn.CEILING.MATH((J25+500000)/1500000,1),0)</f>
        <v>2</v>
      </c>
      <c r="M25" s="23" t="n">
        <f aca="false">_xlfn.FLOOR.MATH(K25*D25)</f>
        <v>1</v>
      </c>
      <c r="N25" s="23" t="n">
        <f aca="false">_xlfn.FLOOR.MATH(K25*E25)</f>
        <v>0</v>
      </c>
      <c r="O25" s="23" t="n">
        <f aca="false">K25-SUM(M25:N25)</f>
        <v>1</v>
      </c>
      <c r="P25" s="2"/>
      <c r="Q25" s="2"/>
      <c r="R25" s="2"/>
      <c r="S25" s="2"/>
      <c r="T25" s="2"/>
      <c r="V25" s="12"/>
    </row>
    <row r="26" customFormat="false" ht="15" hidden="false" customHeight="false" outlineLevel="0" collapsed="false">
      <c r="A26" s="21" t="n">
        <f aca="false">'2024 Election Results'!M22</f>
        <v>1902577</v>
      </c>
      <c r="B26" s="21" t="n">
        <f aca="false">'2024 Election Results'!Y22</f>
        <v>1035550</v>
      </c>
      <c r="C26" s="21" t="n">
        <f aca="false">'2024 Election Results'!AF22</f>
        <v>100207</v>
      </c>
      <c r="D26" s="22" t="n">
        <f aca="false">A26/SUM(A26:C26)</f>
        <v>0.626190866441938</v>
      </c>
      <c r="E26" s="22" t="n">
        <f aca="false">B26/SUM(A26:C26)</f>
        <v>0.340828230207739</v>
      </c>
      <c r="F26" s="22" t="n">
        <f aca="false">C26/SUM(A26:C26)</f>
        <v>0.0329809033503229</v>
      </c>
      <c r="G26" s="22" t="n">
        <f aca="false">SUM(A26:C26)/J26</f>
        <v>0.485107340952417</v>
      </c>
      <c r="H26" s="23" t="s">
        <v>56</v>
      </c>
      <c r="I26" s="24" t="n">
        <f aca="false">'2020-24 Census'!C29</f>
        <v>6177935</v>
      </c>
      <c r="J26" s="24" t="n">
        <f aca="false">'2020-24 Census'!G29</f>
        <v>6263220</v>
      </c>
      <c r="K26" s="25" t="n">
        <f aca="false">IF(J26&gt;500000, _xlfn.FLOOR.MATH(J26 / 500000), 0)</f>
        <v>12</v>
      </c>
      <c r="L26" s="23" t="n">
        <f aca="false">IF(J26&gt;500000,_xlfn.CEILING.MATH((J26+500000)/1500000,1),0)</f>
        <v>5</v>
      </c>
      <c r="M26" s="23" t="n">
        <f aca="false">_xlfn.FLOOR.MATH(K26*D26)</f>
        <v>7</v>
      </c>
      <c r="N26" s="23" t="n">
        <f aca="false">_xlfn.FLOOR.MATH(K26*E26)</f>
        <v>4</v>
      </c>
      <c r="O26" s="23" t="n">
        <f aca="false">K26-SUM(M26:N26)</f>
        <v>1</v>
      </c>
      <c r="P26" s="2"/>
      <c r="Q26" s="2"/>
      <c r="R26" s="2"/>
      <c r="S26" s="2"/>
      <c r="T26" s="2"/>
      <c r="V26" s="12"/>
    </row>
    <row r="27" customFormat="false" ht="15" hidden="false" customHeight="false" outlineLevel="0" collapsed="false">
      <c r="A27" s="21" t="n">
        <f aca="false">'2024 Election Results'!M23</f>
        <v>2126518</v>
      </c>
      <c r="B27" s="21" t="n">
        <f aca="false">'2024 Election Results'!Y23</f>
        <v>1251303</v>
      </c>
      <c r="C27" s="21" t="n">
        <f aca="false">'2024 Election Results'!AF23</f>
        <v>95847</v>
      </c>
      <c r="D27" s="22" t="n">
        <f aca="false">A27/SUM(A27:C27)</f>
        <v>0.612182281093069</v>
      </c>
      <c r="E27" s="22" t="n">
        <f aca="false">B27/SUM(A27:C27)</f>
        <v>0.36022527196036</v>
      </c>
      <c r="F27" s="22" t="n">
        <f aca="false">C27/SUM(A27:C27)</f>
        <v>0.0275924469465706</v>
      </c>
      <c r="G27" s="22" t="n">
        <f aca="false">SUM(A27:C27)/J27</f>
        <v>0.486769165144725</v>
      </c>
      <c r="H27" s="23" t="s">
        <v>57</v>
      </c>
      <c r="I27" s="24" t="n">
        <f aca="false">'2020-24 Census'!C30</f>
        <v>6994598</v>
      </c>
      <c r="J27" s="24" t="n">
        <f aca="false">'2020-24 Census'!G30</f>
        <v>7136171</v>
      </c>
      <c r="K27" s="25" t="n">
        <f aca="false">IF(J27&gt;500000, _xlfn.FLOOR.MATH(J27 / 500000), 0)</f>
        <v>14</v>
      </c>
      <c r="L27" s="23" t="n">
        <f aca="false">IF(J27&gt;500000,_xlfn.CEILING.MATH((J27+500000)/1500000,1),0)</f>
        <v>6</v>
      </c>
      <c r="M27" s="23" t="n">
        <f aca="false">_xlfn.FLOOR.MATH(K27*D27)</f>
        <v>8</v>
      </c>
      <c r="N27" s="23" t="n">
        <f aca="false">_xlfn.FLOOR.MATH(K27*E27)</f>
        <v>5</v>
      </c>
      <c r="O27" s="23" t="n">
        <f aca="false">K27-SUM(M27:N27)</f>
        <v>1</v>
      </c>
      <c r="P27" s="2"/>
      <c r="Q27" s="2"/>
      <c r="R27" s="2"/>
      <c r="S27" s="2"/>
      <c r="T27" s="2"/>
      <c r="V27" s="12"/>
    </row>
    <row r="28" customFormat="false" ht="15" hidden="false" customHeight="false" outlineLevel="0" collapsed="false">
      <c r="A28" s="21" t="n">
        <f aca="false">'2024 Election Results'!M24</f>
        <v>2736533</v>
      </c>
      <c r="B28" s="21" t="n">
        <f aca="false">'2024 Election Results'!Y24</f>
        <v>2816636</v>
      </c>
      <c r="C28" s="21" t="n">
        <f aca="false">'2024 Election Results'!AF24</f>
        <v>111017</v>
      </c>
      <c r="D28" s="22" t="n">
        <f aca="false">A28/SUM(A28:C28)</f>
        <v>0.483129085097135</v>
      </c>
      <c r="E28" s="22" t="n">
        <f aca="false">B28/SUM(A28:C28)</f>
        <v>0.497271099501323</v>
      </c>
      <c r="F28" s="22" t="n">
        <f aca="false">C28/SUM(A28:C28)</f>
        <v>0.0195998154015423</v>
      </c>
      <c r="G28" s="22" t="n">
        <f aca="false">SUM(A28:C28)/J28</f>
        <v>0.558572940337316</v>
      </c>
      <c r="H28" s="23" t="s">
        <v>58</v>
      </c>
      <c r="I28" s="24" t="n">
        <f aca="false">'2020-24 Census'!C31</f>
        <v>10072703</v>
      </c>
      <c r="J28" s="24" t="n">
        <f aca="false">'2020-24 Census'!G31</f>
        <v>10140459</v>
      </c>
      <c r="K28" s="25" t="n">
        <f aca="false">IF(J28&gt;500000, _xlfn.FLOOR.MATH(J28 / 500000), 0)</f>
        <v>20</v>
      </c>
      <c r="L28" s="23" t="n">
        <f aca="false">IF(J28&gt;500000,_xlfn.CEILING.MATH((J28+500000)/1500000,1),0)</f>
        <v>8</v>
      </c>
      <c r="M28" s="23" t="n">
        <f aca="false">_xlfn.FLOOR.MATH(K28*D28)</f>
        <v>9</v>
      </c>
      <c r="N28" s="23" t="n">
        <f aca="false">_xlfn.FLOOR.MATH(K28*E28)</f>
        <v>9</v>
      </c>
      <c r="O28" s="23" t="n">
        <f aca="false">K28-SUM(M28:N28)</f>
        <v>2</v>
      </c>
      <c r="P28" s="2"/>
      <c r="Q28" s="2"/>
      <c r="R28" s="2"/>
      <c r="S28" s="2"/>
      <c r="T28" s="2"/>
      <c r="V28" s="12"/>
    </row>
    <row r="29" customFormat="false" ht="15" hidden="false" customHeight="false" outlineLevel="0" collapsed="false">
      <c r="A29" s="21" t="n">
        <f aca="false">'2024 Election Results'!M25</f>
        <v>1656979</v>
      </c>
      <c r="B29" s="21" t="n">
        <f aca="false">'2024 Election Results'!Y25</f>
        <v>1519032</v>
      </c>
      <c r="C29" s="21" t="n">
        <f aca="false">'2024 Election Results'!AF25</f>
        <v>77909</v>
      </c>
      <c r="D29" s="22" t="n">
        <f aca="false">A29/SUM(A29:C29)</f>
        <v>0.509225488026749</v>
      </c>
      <c r="E29" s="22" t="n">
        <f aca="false">B29/SUM(A29:C29)</f>
        <v>0.466831391060628</v>
      </c>
      <c r="F29" s="22" t="n">
        <f aca="false">C29/SUM(A29:C29)</f>
        <v>0.0239431209126223</v>
      </c>
      <c r="G29" s="22" t="n">
        <f aca="false">SUM(A29:C29)/J29</f>
        <v>0.561683960939392</v>
      </c>
      <c r="H29" s="23" t="s">
        <v>59</v>
      </c>
      <c r="I29" s="24" t="n">
        <f aca="false">'2020-24 Census'!C32</f>
        <v>5710735</v>
      </c>
      <c r="J29" s="24" t="n">
        <f aca="false">'2020-24 Census'!G32</f>
        <v>5793151</v>
      </c>
      <c r="K29" s="25" t="n">
        <f aca="false">IF(J29&gt;500000, _xlfn.FLOOR.MATH(J29 / 500000), 0)</f>
        <v>11</v>
      </c>
      <c r="L29" s="23" t="n">
        <f aca="false">IF(J29&gt;500000,_xlfn.CEILING.MATH((J29+500000)/1500000,1),0)</f>
        <v>5</v>
      </c>
      <c r="M29" s="23" t="n">
        <f aca="false">_xlfn.FLOOR.MATH(K29*D29)</f>
        <v>5</v>
      </c>
      <c r="N29" s="23" t="n">
        <f aca="false">_xlfn.FLOOR.MATH(K29*E29)</f>
        <v>5</v>
      </c>
      <c r="O29" s="23" t="n">
        <f aca="false">K29-SUM(M29:N29)</f>
        <v>1</v>
      </c>
      <c r="P29" s="2"/>
      <c r="Q29" s="2"/>
      <c r="R29" s="2"/>
      <c r="S29" s="2"/>
      <c r="T29" s="2"/>
      <c r="V29" s="12"/>
    </row>
    <row r="30" customFormat="false" ht="15" hidden="false" customHeight="false" outlineLevel="0" collapsed="false">
      <c r="A30" s="21" t="n">
        <f aca="false">'2024 Election Results'!M26</f>
        <v>466668</v>
      </c>
      <c r="B30" s="21" t="n">
        <f aca="false">'2024 Election Results'!Y26</f>
        <v>747744</v>
      </c>
      <c r="C30" s="21" t="n">
        <f aca="false">'2024 Election Results'!AF26</f>
        <v>13596</v>
      </c>
      <c r="D30" s="22" t="n">
        <f aca="false">A30/SUM(A30:C30)</f>
        <v>0.380020325600485</v>
      </c>
      <c r="E30" s="22" t="n">
        <f aca="false">B30/SUM(A30:C30)</f>
        <v>0.608908085289347</v>
      </c>
      <c r="F30" s="22" t="n">
        <f aca="false">C30/SUM(A30:C30)</f>
        <v>0.0110715891101687</v>
      </c>
      <c r="G30" s="22" t="n">
        <f aca="false">SUM(A30:C30)/J30</f>
        <v>0.417257636223707</v>
      </c>
      <c r="H30" s="23" t="s">
        <v>60</v>
      </c>
      <c r="I30" s="24" t="n">
        <f aca="false">'2020-24 Census'!C33</f>
        <v>2958536</v>
      </c>
      <c r="J30" s="24" t="n">
        <f aca="false">'2020-24 Census'!G33</f>
        <v>2943045</v>
      </c>
      <c r="K30" s="25" t="n">
        <f aca="false">IF(J30&gt;500000, _xlfn.FLOOR.MATH(J30 / 500000), 0)</f>
        <v>5</v>
      </c>
      <c r="L30" s="23" t="n">
        <f aca="false">IF(J30&gt;500000,_xlfn.CEILING.MATH((J30+500000)/1500000,1),0)</f>
        <v>3</v>
      </c>
      <c r="M30" s="23" t="n">
        <f aca="false">_xlfn.FLOOR.MATH(K30*D30)</f>
        <v>1</v>
      </c>
      <c r="N30" s="23" t="n">
        <f aca="false">_xlfn.FLOOR.MATH(K30*E30)</f>
        <v>3</v>
      </c>
      <c r="O30" s="23" t="n">
        <f aca="false">K30-SUM(M30:N30)</f>
        <v>1</v>
      </c>
      <c r="P30" s="2"/>
      <c r="V30" s="12"/>
    </row>
    <row r="31" customFormat="false" ht="15" hidden="false" customHeight="false" outlineLevel="0" collapsed="false">
      <c r="A31" s="21" t="n">
        <f aca="false">'2024 Election Results'!M27</f>
        <v>1200599</v>
      </c>
      <c r="B31" s="21" t="n">
        <f aca="false">'2024 Election Results'!Y27</f>
        <v>1751986</v>
      </c>
      <c r="C31" s="21" t="n">
        <f aca="false">'2024 Election Results'!AF27</f>
        <v>42742</v>
      </c>
      <c r="D31" s="22" t="n">
        <f aca="false">A31/SUM(A31:C31)</f>
        <v>0.400824016876955</v>
      </c>
      <c r="E31" s="22" t="n">
        <f aca="false">B31/SUM(A31:C31)</f>
        <v>0.584906422570891</v>
      </c>
      <c r="F31" s="22" t="n">
        <f aca="false">C31/SUM(A31:C31)</f>
        <v>0.0142695605521534</v>
      </c>
      <c r="G31" s="22" t="n">
        <f aca="false">SUM(A31:C31)/J31</f>
        <v>0.479600241198975</v>
      </c>
      <c r="H31" s="23" t="s">
        <v>61</v>
      </c>
      <c r="I31" s="24" t="n">
        <f aca="false">'2020-24 Census'!C34</f>
        <v>6154744</v>
      </c>
      <c r="J31" s="24" t="n">
        <f aca="false">'2020-24 Census'!G34</f>
        <v>6245466</v>
      </c>
      <c r="K31" s="25" t="n">
        <f aca="false">IF(J31&gt;500000, _xlfn.FLOOR.MATH(J31 / 500000), 0)</f>
        <v>12</v>
      </c>
      <c r="L31" s="23" t="n">
        <f aca="false">IF(J31&gt;500000,_xlfn.CEILING.MATH((J31+500000)/1500000,1),0)</f>
        <v>5</v>
      </c>
      <c r="M31" s="23" t="n">
        <f aca="false">_xlfn.FLOOR.MATH(K31*D31)</f>
        <v>4</v>
      </c>
      <c r="N31" s="23" t="n">
        <f aca="false">_xlfn.FLOOR.MATH(K31*E31)</f>
        <v>7</v>
      </c>
      <c r="O31" s="23" t="n">
        <f aca="false">K31-SUM(M31:N31)</f>
        <v>1</v>
      </c>
      <c r="P31" s="2"/>
      <c r="V31" s="12"/>
    </row>
    <row r="32" customFormat="false" ht="15" hidden="false" customHeight="false" outlineLevel="0" collapsed="false">
      <c r="A32" s="21" t="n">
        <f aca="false">'2024 Election Results'!M28</f>
        <v>231906</v>
      </c>
      <c r="B32" s="21" t="n">
        <f aca="false">'2024 Election Results'!Y28</f>
        <v>352079</v>
      </c>
      <c r="C32" s="21" t="n">
        <f aca="false">'2024 Election Results'!AF28</f>
        <v>19005</v>
      </c>
      <c r="D32" s="22" t="n">
        <f aca="false">A32/SUM(A32:C32)</f>
        <v>0.384593442677325</v>
      </c>
      <c r="E32" s="22" t="n">
        <f aca="false">B32/SUM(A32:C32)</f>
        <v>0.583888621701852</v>
      </c>
      <c r="F32" s="22" t="n">
        <f aca="false">C32/SUM(A32:C32)</f>
        <v>0.0315179356208229</v>
      </c>
      <c r="G32" s="22" t="n">
        <f aca="false">SUM(A32:C32)/J32</f>
        <v>0.530225556240454</v>
      </c>
      <c r="H32" s="23" t="s">
        <v>62</v>
      </c>
      <c r="I32" s="24" t="n">
        <f aca="false">'2020-24 Census'!C35</f>
        <v>1087230</v>
      </c>
      <c r="J32" s="24" t="n">
        <f aca="false">'2020-24 Census'!G35</f>
        <v>1137233</v>
      </c>
      <c r="K32" s="25" t="n">
        <f aca="false">IF(J32&gt;500000, _xlfn.FLOOR.MATH(J32 / 500000), 0)</f>
        <v>2</v>
      </c>
      <c r="L32" s="23" t="n">
        <f aca="false">IF(J32&gt;500000,_xlfn.CEILING.MATH((J32+500000)/1500000,1),0)</f>
        <v>2</v>
      </c>
      <c r="M32" s="23" t="n">
        <f aca="false">_xlfn.FLOOR.MATH(K32*D32)</f>
        <v>0</v>
      </c>
      <c r="N32" s="23" t="n">
        <f aca="false">_xlfn.FLOOR.MATH(K32*E32)</f>
        <v>1</v>
      </c>
      <c r="O32" s="23" t="n">
        <f aca="false">K32-SUM(M32:N32)</f>
        <v>1</v>
      </c>
      <c r="P32" s="2"/>
      <c r="V32" s="12"/>
    </row>
    <row r="33" customFormat="false" ht="15" hidden="false" customHeight="false" outlineLevel="0" collapsed="false">
      <c r="A33" s="21" t="n">
        <f aca="false">'2024 Election Results'!M29</f>
        <v>369995</v>
      </c>
      <c r="B33" s="21" t="n">
        <f aca="false">'2024 Election Results'!Y29</f>
        <v>564816</v>
      </c>
      <c r="C33" s="21" t="n">
        <f aca="false">'2024 Election Results'!AF29</f>
        <v>17371</v>
      </c>
      <c r="D33" s="22" t="n">
        <f aca="false">A33/SUM(A33:C33)</f>
        <v>0.388575923510421</v>
      </c>
      <c r="E33" s="22" t="n">
        <f aca="false">B33/SUM(A33:C33)</f>
        <v>0.593180715451458</v>
      </c>
      <c r="F33" s="22" t="n">
        <f aca="false">C33/SUM(A33:C33)</f>
        <v>0.0182433610381209</v>
      </c>
      <c r="G33" s="22" t="n">
        <f aca="false">SUM(A33:C33)/J33</f>
        <v>0.474793626415819</v>
      </c>
      <c r="H33" s="23" t="s">
        <v>63</v>
      </c>
      <c r="I33" s="24" t="n">
        <f aca="false">'2020-24 Census'!C36</f>
        <v>1963387</v>
      </c>
      <c r="J33" s="24" t="n">
        <f aca="false">'2020-24 Census'!G36</f>
        <v>2005465</v>
      </c>
      <c r="K33" s="25" t="n">
        <f aca="false">IF(J33&gt;500000, _xlfn.FLOOR.MATH(J33 / 500000), 0)</f>
        <v>4</v>
      </c>
      <c r="L33" s="23" t="n">
        <f aca="false">IF(J33&gt;500000,_xlfn.CEILING.MATH((J33+500000)/1500000,1),0)</f>
        <v>2</v>
      </c>
      <c r="M33" s="23" t="n">
        <f aca="false">_xlfn.FLOOR.MATH(K33*D33)</f>
        <v>1</v>
      </c>
      <c r="N33" s="23" t="n">
        <f aca="false">_xlfn.FLOOR.MATH(K33*E33)</f>
        <v>2</v>
      </c>
      <c r="O33" s="23" t="n">
        <f aca="false">K33-SUM(M33:N33)</f>
        <v>1</v>
      </c>
      <c r="P33" s="2"/>
      <c r="V33" s="12"/>
    </row>
    <row r="34" customFormat="false" ht="15" hidden="false" customHeight="false" outlineLevel="0" collapsed="false">
      <c r="A34" s="21" t="n">
        <f aca="false">'2024 Election Results'!M30</f>
        <v>705197</v>
      </c>
      <c r="B34" s="21" t="n">
        <f aca="false">'2024 Election Results'!Y30</f>
        <v>751205</v>
      </c>
      <c r="C34" s="21" t="n">
        <f aca="false">'2024 Election Results'!AF30</f>
        <v>28438</v>
      </c>
      <c r="D34" s="22" t="n">
        <f aca="false">A34/SUM(A34:C34)</f>
        <v>0.47493130572991</v>
      </c>
      <c r="E34" s="22" t="n">
        <f aca="false">B34/SUM(A34:C34)</f>
        <v>0.505916462379785</v>
      </c>
      <c r="F34" s="22" t="n">
        <f aca="false">C34/SUM(A34:C34)</f>
        <v>0.0191522318903047</v>
      </c>
      <c r="G34" s="22" t="n">
        <f aca="false">SUM(A34:C34)/J34</f>
        <v>0.454431521420109</v>
      </c>
      <c r="H34" s="23" t="s">
        <v>64</v>
      </c>
      <c r="I34" s="24" t="n">
        <f aca="false">'2020-24 Census'!C37</f>
        <v>3116967</v>
      </c>
      <c r="J34" s="24" t="n">
        <f aca="false">'2020-24 Census'!G37</f>
        <v>3267467</v>
      </c>
      <c r="K34" s="25" t="n">
        <f aca="false">IF(J34&gt;500000, _xlfn.FLOOR.MATH(J34 / 500000), 0)</f>
        <v>6</v>
      </c>
      <c r="L34" s="23" t="n">
        <f aca="false">IF(J34&gt;500000,_xlfn.CEILING.MATH((J34+500000)/1500000,1),0)</f>
        <v>3</v>
      </c>
      <c r="M34" s="23" t="n">
        <f aca="false">_xlfn.FLOOR.MATH(K34*D34)</f>
        <v>2</v>
      </c>
      <c r="N34" s="23" t="n">
        <f aca="false">_xlfn.FLOOR.MATH(K34*E34)</f>
        <v>3</v>
      </c>
      <c r="O34" s="23" t="n">
        <f aca="false">K34-SUM(M34:N34)</f>
        <v>1</v>
      </c>
      <c r="P34" s="2"/>
      <c r="V34" s="12"/>
    </row>
    <row r="35" s="7" customFormat="true" ht="15" hidden="false" customHeight="false" outlineLevel="0" collapsed="false">
      <c r="A35" s="21" t="n">
        <f aca="false">'2024 Election Results'!M31</f>
        <v>418488</v>
      </c>
      <c r="B35" s="21" t="n">
        <f aca="false">'2024 Election Results'!Y31</f>
        <v>395523</v>
      </c>
      <c r="C35" s="21" t="n">
        <f aca="false">'2024 Election Results'!AF31</f>
        <v>12178</v>
      </c>
      <c r="D35" s="22" t="n">
        <f aca="false">A35/SUM(A35:C35)</f>
        <v>0.506528167283757</v>
      </c>
      <c r="E35" s="22" t="n">
        <f aca="false">B35/SUM(A35:C35)</f>
        <v>0.478731864016587</v>
      </c>
      <c r="F35" s="22" t="n">
        <f aca="false">C35/SUM(A35:C35)</f>
        <v>0.0147399686996559</v>
      </c>
      <c r="G35" s="22" t="n">
        <f aca="false">SUM(A35:C35)/J35</f>
        <v>0.586352190723845</v>
      </c>
      <c r="H35" s="23" t="s">
        <v>65</v>
      </c>
      <c r="I35" s="24" t="n">
        <f aca="false">'2020-24 Census'!C38</f>
        <v>1378756</v>
      </c>
      <c r="J35" s="24" t="n">
        <f aca="false">'2020-24 Census'!G38</f>
        <v>1409032</v>
      </c>
      <c r="K35" s="25" t="n">
        <f aca="false">IF(J35&gt;500000, _xlfn.FLOOR.MATH(J35 / 500000), 0)</f>
        <v>2</v>
      </c>
      <c r="L35" s="23" t="n">
        <f aca="false">IF(J35&gt;500000,_xlfn.CEILING.MATH((J35+500000)/1500000,1),0)</f>
        <v>2</v>
      </c>
      <c r="M35" s="23" t="n">
        <f aca="false">_xlfn.FLOOR.MATH(K35*D35)</f>
        <v>1</v>
      </c>
      <c r="N35" s="23" t="n">
        <f aca="false">_xlfn.FLOOR.MATH(K35*E35)</f>
        <v>0</v>
      </c>
      <c r="O35" s="23" t="n">
        <f aca="false">K35-SUM(M35:N35)</f>
        <v>1</v>
      </c>
      <c r="P35" s="2"/>
      <c r="Q35" s="1"/>
      <c r="R35" s="1"/>
      <c r="S35" s="1"/>
      <c r="T35" s="1"/>
      <c r="U35" s="1"/>
      <c r="V35" s="12"/>
      <c r="W35" s="1"/>
      <c r="X35" s="1"/>
      <c r="Y35" s="1"/>
      <c r="Z35" s="1"/>
      <c r="AA35" s="1"/>
      <c r="AB35" s="1"/>
      <c r="AC35" s="1"/>
      <c r="AD35" s="1"/>
      <c r="AE35" s="1"/>
      <c r="AF35" s="1"/>
      <c r="AG35" s="1"/>
      <c r="AH35" s="1"/>
      <c r="AI35" s="1"/>
      <c r="AJ35" s="1"/>
      <c r="AK35" s="1"/>
      <c r="AL35" s="1"/>
      <c r="AM35" s="1"/>
      <c r="AN35" s="1"/>
      <c r="AO35" s="2"/>
      <c r="AP35" s="2"/>
      <c r="AQ35" s="2"/>
      <c r="AR35" s="2"/>
      <c r="AS35" s="2"/>
      <c r="AT35" s="2"/>
      <c r="AU35" s="2"/>
      <c r="AV35" s="2"/>
      <c r="AW35" s="2"/>
      <c r="AX35" s="2"/>
      <c r="AY35" s="2"/>
      <c r="AZ35" s="2"/>
      <c r="XFB35" s="2"/>
      <c r="XFC35" s="2"/>
      <c r="XFD35" s="2"/>
    </row>
    <row r="36" customFormat="false" ht="15" hidden="false" customHeight="false" outlineLevel="0" collapsed="false">
      <c r="A36" s="21" t="n">
        <f aca="false">'2024 Election Results'!M32</f>
        <v>2220713</v>
      </c>
      <c r="B36" s="21" t="n">
        <f aca="false">'2024 Election Results'!Y32</f>
        <v>1968215</v>
      </c>
      <c r="C36" s="21" t="n">
        <f aca="false">'2024 Election Results'!AF32</f>
        <v>83797</v>
      </c>
      <c r="D36" s="22" t="n">
        <f aca="false">A36/SUM(A36:C36)</f>
        <v>0.519741616883839</v>
      </c>
      <c r="E36" s="22" t="n">
        <f aca="false">B36/SUM(A36:C36)</f>
        <v>0.46064630885442</v>
      </c>
      <c r="F36" s="22" t="n">
        <f aca="false">C36/SUM(A36:C36)</f>
        <v>0.0196120742617416</v>
      </c>
      <c r="G36" s="22" t="n">
        <f aca="false">SUM(A36:C36)/J36</f>
        <v>0.449720240850004</v>
      </c>
      <c r="H36" s="23" t="s">
        <v>66</v>
      </c>
      <c r="I36" s="24" t="n">
        <f aca="false">'2020-24 Census'!C39</f>
        <v>9272794</v>
      </c>
      <c r="J36" s="24" t="n">
        <f aca="false">'2020-24 Census'!G39</f>
        <v>9500851</v>
      </c>
      <c r="K36" s="25" t="n">
        <f aca="false">IF(J36&gt;500000, _xlfn.FLOOR.MATH(J36 / 500000), 0)</f>
        <v>19</v>
      </c>
      <c r="L36" s="23" t="n">
        <f aca="false">IF(J36&gt;500000,_xlfn.CEILING.MATH((J36+500000)/1500000,1),0)</f>
        <v>7</v>
      </c>
      <c r="M36" s="23" t="n">
        <f aca="false">_xlfn.FLOOR.MATH(K36*D36)</f>
        <v>9</v>
      </c>
      <c r="N36" s="23" t="n">
        <f aca="false">_xlfn.FLOOR.MATH(K36*E36)</f>
        <v>8</v>
      </c>
      <c r="O36" s="23" t="n">
        <f aca="false">K36-SUM(M36:N36)</f>
        <v>2</v>
      </c>
      <c r="P36" s="2"/>
      <c r="V36" s="12"/>
    </row>
    <row r="37" customFormat="false" ht="15" hidden="false" customHeight="false" outlineLevel="0" collapsed="false">
      <c r="A37" s="21" t="n">
        <f aca="false">'2024 Election Results'!M33</f>
        <v>478802</v>
      </c>
      <c r="B37" s="21" t="n">
        <f aca="false">'2024 Election Results'!Y33</f>
        <v>423391</v>
      </c>
      <c r="C37" s="21" t="n">
        <f aca="false">'2024 Election Results'!AF33</f>
        <v>21210</v>
      </c>
      <c r="D37" s="22" t="n">
        <f aca="false">A37/SUM(A37:C37)</f>
        <v>0.518518999829977</v>
      </c>
      <c r="E37" s="22" t="n">
        <f aca="false">B37/SUM(A37:C37)</f>
        <v>0.458511614105651</v>
      </c>
      <c r="F37" s="22" t="n">
        <f aca="false">C37/SUM(A37:C37)</f>
        <v>0.0229693860643728</v>
      </c>
      <c r="G37" s="22" t="n">
        <f aca="false">SUM(A37:C37)/J37</f>
        <v>0.433470437355886</v>
      </c>
      <c r="H37" s="23" t="s">
        <v>67</v>
      </c>
      <c r="I37" s="24" t="n">
        <f aca="false">'2020-24 Census'!C40</f>
        <v>2118606</v>
      </c>
      <c r="J37" s="24" t="n">
        <f aca="false">'2020-24 Census'!G40</f>
        <v>2130256</v>
      </c>
      <c r="K37" s="25" t="n">
        <f aca="false">IF(J37&gt;500000, _xlfn.FLOOR.MATH(J37 / 500000), 0)</f>
        <v>4</v>
      </c>
      <c r="L37" s="23" t="n">
        <f aca="false">IF(J37&gt;500000,_xlfn.CEILING.MATH((J37+500000)/1500000,1),0)</f>
        <v>2</v>
      </c>
      <c r="M37" s="23" t="n">
        <f aca="false">_xlfn.FLOOR.MATH(K37*D37)</f>
        <v>2</v>
      </c>
      <c r="N37" s="23" t="n">
        <f aca="false">_xlfn.FLOOR.MATH(K37*E37)</f>
        <v>1</v>
      </c>
      <c r="O37" s="23" t="n">
        <f aca="false">K37-SUM(M37:N37)</f>
        <v>1</v>
      </c>
      <c r="P37" s="2"/>
      <c r="V37" s="12"/>
    </row>
    <row r="38" customFormat="false" ht="15" hidden="false" customHeight="false" outlineLevel="0" collapsed="false">
      <c r="A38" s="21" t="n">
        <f aca="false">'2024 Election Results'!M34</f>
        <v>4619195</v>
      </c>
      <c r="B38" s="21" t="n">
        <f aca="false">'2024 Election Results'!Y34</f>
        <v>3578899</v>
      </c>
      <c r="C38" s="21" t="n">
        <f aca="false">'2024 Election Results'!AF34</f>
        <v>64401</v>
      </c>
      <c r="D38" s="22" t="n">
        <f aca="false">A38/SUM(A38:C38)</f>
        <v>0.559055708959582</v>
      </c>
      <c r="E38" s="22" t="n">
        <f aca="false">B38/SUM(A38:C38)</f>
        <v>0.433149914160311</v>
      </c>
      <c r="F38" s="22" t="n">
        <f aca="false">C38/SUM(A38:C38)</f>
        <v>0.00779437688010704</v>
      </c>
      <c r="G38" s="22" t="n">
        <f aca="false">SUM(A38:C38)/J38</f>
        <v>0.415885229801329</v>
      </c>
      <c r="H38" s="23" t="s">
        <v>68</v>
      </c>
      <c r="I38" s="24" t="n">
        <f aca="false">'2020-24 Census'!C41</f>
        <v>20105171</v>
      </c>
      <c r="J38" s="24" t="n">
        <f aca="false">'2020-24 Census'!G41</f>
        <v>19867248</v>
      </c>
      <c r="K38" s="25" t="n">
        <f aca="false">IF(J38&gt;500000, _xlfn.FLOOR.MATH(J38 / 500000), 0)</f>
        <v>39</v>
      </c>
      <c r="L38" s="23" t="n">
        <f aca="false">IF(J38&gt;500000,_xlfn.CEILING.MATH((J38+500000)/1500000,1),0)</f>
        <v>14</v>
      </c>
      <c r="M38" s="23" t="n">
        <f aca="false">_xlfn.FLOOR.MATH(K38*D38)</f>
        <v>21</v>
      </c>
      <c r="N38" s="23" t="n">
        <f aca="false">_xlfn.FLOOR.MATH(K38*E38)</f>
        <v>16</v>
      </c>
      <c r="O38" s="23" t="n">
        <f aca="false">K38-SUM(M38:N38)</f>
        <v>2</v>
      </c>
      <c r="P38" s="2"/>
      <c r="V38" s="12"/>
    </row>
    <row r="39" customFormat="false" ht="15" hidden="false" customHeight="false" outlineLevel="0" collapsed="false">
      <c r="A39" s="21" t="n">
        <f aca="false">'2024 Election Results'!M35</f>
        <v>2715375</v>
      </c>
      <c r="B39" s="21" t="n">
        <f aca="false">'2024 Election Results'!Y35</f>
        <v>2898423</v>
      </c>
      <c r="C39" s="21" t="n">
        <f aca="false">'2024 Election Results'!AF35</f>
        <v>85343</v>
      </c>
      <c r="D39" s="22" t="n">
        <f aca="false">A39/SUM(A39:C39)</f>
        <v>0.476453381307815</v>
      </c>
      <c r="E39" s="22" t="n">
        <f aca="false">B39/SUM(A39:C39)</f>
        <v>0.508571905836336</v>
      </c>
      <c r="F39" s="22" t="n">
        <f aca="false">C39/SUM(A39:C39)</f>
        <v>0.0149747128558497</v>
      </c>
      <c r="G39" s="22" t="n">
        <f aca="false">SUM(A39:C39)/J39</f>
        <v>0.515945013336926</v>
      </c>
      <c r="H39" s="23" t="s">
        <v>69</v>
      </c>
      <c r="I39" s="24" t="n">
        <f aca="false">'2020-24 Census'!C42</f>
        <v>10449652</v>
      </c>
      <c r="J39" s="24" t="n">
        <f aca="false">'2020-24 Census'!G42</f>
        <v>11046024</v>
      </c>
      <c r="K39" s="25" t="n">
        <f aca="false">IF(J39&gt;500000, _xlfn.FLOOR.MATH(J39 / 500000), 0)</f>
        <v>22</v>
      </c>
      <c r="L39" s="23" t="n">
        <f aca="false">IF(J39&gt;500000,_xlfn.CEILING.MATH((J39+500000)/1500000,1),0)</f>
        <v>8</v>
      </c>
      <c r="M39" s="23" t="n">
        <f aca="false">_xlfn.FLOOR.MATH(K39*D39)</f>
        <v>10</v>
      </c>
      <c r="N39" s="23" t="n">
        <f aca="false">_xlfn.FLOOR.MATH(K39*E39)</f>
        <v>11</v>
      </c>
      <c r="O39" s="23" t="n">
        <f aca="false">K39-SUM(M39:N39)</f>
        <v>1</v>
      </c>
      <c r="P39" s="2"/>
      <c r="V39" s="12"/>
    </row>
    <row r="40" customFormat="false" ht="15" hidden="false" customHeight="false" outlineLevel="0" collapsed="false">
      <c r="A40" s="21" t="n">
        <f aca="false">'2024 Election Results'!M36</f>
        <v>112327</v>
      </c>
      <c r="B40" s="21" t="n">
        <f aca="false">'2024 Election Results'!Y36</f>
        <v>246505</v>
      </c>
      <c r="C40" s="21" t="n">
        <f aca="false">'2024 Election Results'!AF36</f>
        <v>9323</v>
      </c>
      <c r="D40" s="22" t="n">
        <f aca="false">A40/SUM(A40:C40)</f>
        <v>0.305107902921324</v>
      </c>
      <c r="E40" s="22" t="n">
        <f aca="false">B40/SUM(A40:C40)</f>
        <v>0.669568524127066</v>
      </c>
      <c r="F40" s="22" t="n">
        <f aca="false">C40/SUM(A40:C40)</f>
        <v>0.0253235729516101</v>
      </c>
      <c r="G40" s="22" t="n">
        <f aca="false">SUM(A40:C40)/J40</f>
        <v>0.462176487129787</v>
      </c>
      <c r="H40" s="23" t="s">
        <v>70</v>
      </c>
      <c r="I40" s="24" t="n">
        <f aca="false">'2020-24 Census'!C43</f>
        <v>779563</v>
      </c>
      <c r="J40" s="24" t="n">
        <f aca="false">'2020-24 Census'!G43</f>
        <v>796568</v>
      </c>
      <c r="K40" s="25" t="n">
        <f aca="false">IF(J40&gt;500000, _xlfn.FLOOR.MATH(J40 / 500000), 0)</f>
        <v>1</v>
      </c>
      <c r="L40" s="23" t="n">
        <f aca="false">IF(J40&gt;500000,_xlfn.CEILING.MATH((J40+500000)/1500000,1),0)</f>
        <v>1</v>
      </c>
      <c r="M40" s="23" t="n">
        <f aca="false">_xlfn.FLOOR.MATH(K40*D40)</f>
        <v>0</v>
      </c>
      <c r="N40" s="23" t="n">
        <f aca="false">_xlfn.FLOOR.MATH(K40*E40)</f>
        <v>0</v>
      </c>
      <c r="O40" s="23" t="n">
        <f aca="false">K40-SUM(M40:N40)</f>
        <v>1</v>
      </c>
      <c r="P40" s="2"/>
      <c r="V40" s="12"/>
    </row>
    <row r="41" customFormat="false" ht="15" hidden="false" customHeight="false" outlineLevel="0" collapsed="false">
      <c r="A41" s="24" t="n">
        <v>0</v>
      </c>
      <c r="B41" s="24" t="n">
        <v>0</v>
      </c>
      <c r="C41" s="24" t="n">
        <v>0</v>
      </c>
      <c r="D41" s="22" t="n">
        <v>0</v>
      </c>
      <c r="E41" s="22" t="n">
        <v>0</v>
      </c>
      <c r="F41" s="22" t="n">
        <v>0</v>
      </c>
      <c r="G41" s="22" t="n">
        <f aca="false">SUM(A41:C41)/J41</f>
        <v>0</v>
      </c>
      <c r="H41" s="26" t="s">
        <v>71</v>
      </c>
      <c r="I41" s="24" t="n">
        <v>47329</v>
      </c>
      <c r="J41" s="27" t="n">
        <v>44278</v>
      </c>
      <c r="K41" s="25" t="n">
        <f aca="false">IF(J41&gt;500000, _xlfn.FLOOR.MATH(J41 / 500000), 0)</f>
        <v>0</v>
      </c>
      <c r="L41" s="23" t="n">
        <f aca="false">IF(J41&gt;500000,_xlfn.CEILING.MATH((J41+500000)/1500000,1),0)</f>
        <v>0</v>
      </c>
      <c r="M41" s="23" t="n">
        <f aca="false">_xlfn.FLOOR.MATH(K41*D41)</f>
        <v>0</v>
      </c>
      <c r="N41" s="23" t="n">
        <f aca="false">_xlfn.FLOOR.MATH(K41*E41)</f>
        <v>0</v>
      </c>
      <c r="O41" s="23" t="n">
        <f aca="false">K41-SUM(M41:N41)</f>
        <v>0</v>
      </c>
      <c r="P41" s="2"/>
      <c r="V41" s="12"/>
    </row>
    <row r="42" customFormat="false" ht="15" hidden="false" customHeight="false" outlineLevel="0" collapsed="false">
      <c r="A42" s="21" t="n">
        <f aca="false">'2024 Election Results'!M37</f>
        <v>2533699</v>
      </c>
      <c r="B42" s="21" t="n">
        <f aca="false">'2024 Election Results'!Y37</f>
        <v>3180116</v>
      </c>
      <c r="C42" s="21" t="n">
        <f aca="false">'2024 Election Results'!AF37</f>
        <v>53973</v>
      </c>
      <c r="D42" s="22" t="n">
        <f aca="false">A42/SUM(A42:C42)</f>
        <v>0.439284349563472</v>
      </c>
      <c r="E42" s="22" t="n">
        <f aca="false">B42/SUM(A42:C42)</f>
        <v>0.551357990272874</v>
      </c>
      <c r="F42" s="22" t="n">
        <f aca="false">C42/SUM(A42:C42)</f>
        <v>0.00935766016365373</v>
      </c>
      <c r="G42" s="22" t="n">
        <f aca="false">SUM(A42:C42)/J42</f>
        <v>0.485369052243383</v>
      </c>
      <c r="H42" s="23" t="s">
        <v>72</v>
      </c>
      <c r="I42" s="24" t="n">
        <f aca="false">'2020-24 Census'!C44</f>
        <v>11798905</v>
      </c>
      <c r="J42" s="24" t="n">
        <f aca="false">'2020-24 Census'!G44</f>
        <v>11883304</v>
      </c>
      <c r="K42" s="25" t="n">
        <f aca="false">IF(J42&gt;500000, _xlfn.FLOOR.MATH(J42 / 500000), 0)</f>
        <v>23</v>
      </c>
      <c r="L42" s="23" t="n">
        <f aca="false">IF(J42&gt;500000,_xlfn.CEILING.MATH((J42+500000)/1500000,1),0)</f>
        <v>9</v>
      </c>
      <c r="M42" s="23" t="n">
        <f aca="false">_xlfn.FLOOR.MATH(K42*D42)</f>
        <v>10</v>
      </c>
      <c r="N42" s="23" t="n">
        <f aca="false">_xlfn.FLOOR.MATH(K42*E42)</f>
        <v>12</v>
      </c>
      <c r="O42" s="23" t="n">
        <f aca="false">K42-SUM(M42:N42)</f>
        <v>1</v>
      </c>
      <c r="P42" s="2"/>
      <c r="V42" s="12"/>
    </row>
    <row r="43" customFormat="false" ht="15" hidden="false" customHeight="false" outlineLevel="0" collapsed="false">
      <c r="A43" s="21" t="n">
        <f aca="false">'2024 Election Results'!M38</f>
        <v>499599</v>
      </c>
      <c r="B43" s="21" t="n">
        <f aca="false">'2024 Election Results'!Y38</f>
        <v>1036213</v>
      </c>
      <c r="C43" s="21" t="n">
        <f aca="false">'2024 Election Results'!AF38</f>
        <v>30361</v>
      </c>
      <c r="D43" s="22" t="n">
        <f aca="false">A43/SUM(A43:C43)</f>
        <v>0.31899349561</v>
      </c>
      <c r="E43" s="22" t="n">
        <f aca="false">B43/SUM(A43:C43)</f>
        <v>0.66162103420248</v>
      </c>
      <c r="F43" s="22" t="n">
        <f aca="false">C43/SUM(A43:C43)</f>
        <v>0.0193854701875208</v>
      </c>
      <c r="G43" s="22" t="n">
        <f aca="false">SUM(A43:C43)/J43</f>
        <v>0.382423127646114</v>
      </c>
      <c r="H43" s="23" t="s">
        <v>73</v>
      </c>
      <c r="I43" s="24" t="n">
        <f aca="false">'2020-24 Census'!C45</f>
        <v>3965415</v>
      </c>
      <c r="J43" s="24" t="n">
        <f aca="false">'2020-24 Census'!G45</f>
        <v>4095393</v>
      </c>
      <c r="K43" s="25" t="n">
        <f aca="false">IF(J43&gt;500000, _xlfn.FLOOR.MATH(J43 / 500000), 0)</f>
        <v>8</v>
      </c>
      <c r="L43" s="23" t="n">
        <f aca="false">IF(J43&gt;500000,_xlfn.CEILING.MATH((J43+500000)/1500000,1),0)</f>
        <v>4</v>
      </c>
      <c r="M43" s="23" t="n">
        <f aca="false">_xlfn.FLOOR.MATH(K43*D43)</f>
        <v>2</v>
      </c>
      <c r="N43" s="23" t="n">
        <f aca="false">_xlfn.FLOOR.MATH(K43*E43)</f>
        <v>5</v>
      </c>
      <c r="O43" s="23" t="n">
        <f aca="false">K43-SUM(M43:N43)</f>
        <v>1</v>
      </c>
      <c r="P43" s="2"/>
      <c r="V43" s="12"/>
    </row>
    <row r="44" customFormat="false" ht="15" hidden="false" customHeight="false" outlineLevel="0" collapsed="false">
      <c r="A44" s="21" t="n">
        <f aca="false">'2024 Election Results'!M39</f>
        <v>1240600</v>
      </c>
      <c r="B44" s="21" t="n">
        <f aca="false">'2024 Election Results'!Y39</f>
        <v>919480</v>
      </c>
      <c r="C44" s="21" t="n">
        <f aca="false">'2024 Election Results'!AF39</f>
        <v>84413</v>
      </c>
      <c r="D44" s="22" t="n">
        <f aca="false">A44/SUM(A44:C44)</f>
        <v>0.552730616669332</v>
      </c>
      <c r="E44" s="22" t="n">
        <f aca="false">B44/SUM(A44:C44)</f>
        <v>0.409660444474543</v>
      </c>
      <c r="F44" s="22" t="n">
        <f aca="false">C44/SUM(A44:C44)</f>
        <v>0.0376089388561248</v>
      </c>
      <c r="G44" s="22" t="n">
        <f aca="false">SUM(A44:C44)/J44</f>
        <v>0.525350677644802</v>
      </c>
      <c r="H44" s="23" t="s">
        <v>74</v>
      </c>
      <c r="I44" s="24" t="n">
        <f aca="false">'2020-24 Census'!C46</f>
        <v>4243779</v>
      </c>
      <c r="J44" s="24" t="n">
        <f aca="false">'2020-24 Census'!G46</f>
        <v>4272371</v>
      </c>
      <c r="K44" s="25" t="n">
        <f aca="false">IF(J44&gt;500000, _xlfn.FLOOR.MATH(J44 / 500000), 0)</f>
        <v>8</v>
      </c>
      <c r="L44" s="23" t="n">
        <f aca="false">IF(J44&gt;500000,_xlfn.CEILING.MATH((J44+500000)/1500000,1),0)</f>
        <v>4</v>
      </c>
      <c r="M44" s="23" t="n">
        <f aca="false">_xlfn.FLOOR.MATH(K44*D44)</f>
        <v>4</v>
      </c>
      <c r="N44" s="23" t="n">
        <f aca="false">_xlfn.FLOOR.MATH(K44*E44)</f>
        <v>3</v>
      </c>
      <c r="O44" s="23" t="n">
        <f aca="false">K44-SUM(M44:N44)</f>
        <v>1</v>
      </c>
      <c r="P44" s="2"/>
      <c r="V44" s="12"/>
    </row>
    <row r="45" customFormat="false" ht="15" hidden="false" customHeight="false" outlineLevel="0" collapsed="false">
      <c r="A45" s="21" t="n">
        <f aca="false">'2024 Election Results'!M40</f>
        <v>3423042</v>
      </c>
      <c r="B45" s="21" t="n">
        <f aca="false">'2024 Election Results'!Y40</f>
        <v>3543308</v>
      </c>
      <c r="C45" s="21" t="n">
        <f aca="false">'2024 Election Results'!AF40</f>
        <v>92382</v>
      </c>
      <c r="D45" s="22" t="n">
        <f aca="false">A45/SUM(A45:C45)</f>
        <v>0.48493723801952</v>
      </c>
      <c r="E45" s="22" t="n">
        <f aca="false">B45/SUM(A45:C45)</f>
        <v>0.501975142277678</v>
      </c>
      <c r="F45" s="22" t="n">
        <f aca="false">C45/SUM(A45:C45)</f>
        <v>0.0130876197028021</v>
      </c>
      <c r="G45" s="22" t="n">
        <f aca="false">SUM(A45:C45)/J45</f>
        <v>0.539709946309093</v>
      </c>
      <c r="H45" s="23" t="s">
        <v>75</v>
      </c>
      <c r="I45" s="24" t="n">
        <f aca="false">'2020-24 Census'!C47</f>
        <v>12996143</v>
      </c>
      <c r="J45" s="24" t="n">
        <f aca="false">'2020-24 Census'!G47</f>
        <v>13078751</v>
      </c>
      <c r="K45" s="25" t="n">
        <f aca="false">IF(J45&gt;500000, _xlfn.FLOOR.MATH(J45 / 500000), 0)</f>
        <v>26</v>
      </c>
      <c r="L45" s="23" t="n">
        <f aca="false">IF(J45&gt;500000,_xlfn.CEILING.MATH((J45+500000)/1500000,1),0)</f>
        <v>10</v>
      </c>
      <c r="M45" s="23" t="n">
        <f aca="false">_xlfn.FLOOR.MATH(K45*D45)</f>
        <v>12</v>
      </c>
      <c r="N45" s="23" t="n">
        <f aca="false">_xlfn.FLOOR.MATH(K45*E45)</f>
        <v>13</v>
      </c>
      <c r="O45" s="23" t="n">
        <f aca="false">K45-SUM(M45:N45)</f>
        <v>1</v>
      </c>
      <c r="P45" s="2"/>
      <c r="V45" s="12"/>
    </row>
    <row r="46" customFormat="false" ht="15" hidden="false" customHeight="false" outlineLevel="0" collapsed="false">
      <c r="A46" s="27" t="n">
        <v>724947</v>
      </c>
      <c r="B46" s="27" t="n">
        <v>263270</v>
      </c>
      <c r="C46" s="27" t="n">
        <v>141412</v>
      </c>
      <c r="D46" s="22" t="n">
        <f aca="false">A46/SUM(A46:C46)</f>
        <v>0.641756718356204</v>
      </c>
      <c r="E46" s="22" t="n">
        <f aca="false">B46/SUM(A46:C46)</f>
        <v>0.233058818426227</v>
      </c>
      <c r="F46" s="22" t="n">
        <f aca="false">C46/SUM(A46:C46)</f>
        <v>0.12518446321757</v>
      </c>
      <c r="G46" s="22" t="n">
        <f aca="false">SUM(A46:C46)/J46</f>
        <v>0.352645947376061</v>
      </c>
      <c r="H46" s="26" t="s">
        <v>76</v>
      </c>
      <c r="I46" s="24" t="n">
        <f aca="false">'2020-24 Census'!C60</f>
        <v>3281590</v>
      </c>
      <c r="J46" s="24" t="n">
        <f aca="false">'2020-24 Census'!G60</f>
        <v>3203295</v>
      </c>
      <c r="K46" s="25" t="n">
        <f aca="false">IF(J46&gt;500000, _xlfn.FLOOR.MATH(J46 / 500000), 0)</f>
        <v>6</v>
      </c>
      <c r="L46" s="23" t="n">
        <f aca="false">IF(J46&gt;500000,_xlfn.CEILING.MATH((J46+500000)/1500000,1),0)</f>
        <v>3</v>
      </c>
      <c r="M46" s="23" t="n">
        <f aca="false">_xlfn.FLOOR.MATH(K46*D46)</f>
        <v>3</v>
      </c>
      <c r="N46" s="23" t="n">
        <f aca="false">_xlfn.FLOOR.MATH(K46*E46)</f>
        <v>1</v>
      </c>
      <c r="O46" s="23" t="n">
        <f aca="false">K46-SUM(M46:N46)</f>
        <v>2</v>
      </c>
      <c r="P46" s="2"/>
      <c r="V46" s="12"/>
    </row>
    <row r="47" customFormat="false" ht="15" hidden="false" customHeight="false" outlineLevel="0" collapsed="false">
      <c r="A47" s="21" t="n">
        <f aca="false">'2024 Election Results'!M41</f>
        <v>285156</v>
      </c>
      <c r="B47" s="21" t="n">
        <f aca="false">'2024 Election Results'!Y41</f>
        <v>214406</v>
      </c>
      <c r="C47" s="21" t="n">
        <f aca="false">'2024 Election Results'!AF41</f>
        <v>13824</v>
      </c>
      <c r="D47" s="22" t="n">
        <f aca="false">A47/SUM(A47:C47)</f>
        <v>0.555441714421507</v>
      </c>
      <c r="E47" s="22" t="n">
        <f aca="false">B47/SUM(A47:C47)</f>
        <v>0.417631178099909</v>
      </c>
      <c r="F47" s="22" t="n">
        <f aca="false">C47/SUM(A47:C47)</f>
        <v>0.0269271074785834</v>
      </c>
      <c r="G47" s="22" t="n">
        <f aca="false">SUM(A47:C47)/J47</f>
        <v>0.461550218105057</v>
      </c>
      <c r="H47" s="23" t="s">
        <v>77</v>
      </c>
      <c r="I47" s="24" t="n">
        <f aca="false">'2020-24 Census'!C48</f>
        <v>1096530</v>
      </c>
      <c r="J47" s="24" t="n">
        <f aca="false">'2020-24 Census'!G48</f>
        <v>1112308</v>
      </c>
      <c r="K47" s="25" t="n">
        <f aca="false">IF(J47&gt;500000, _xlfn.FLOOR.MATH(J47 / 500000), 0)</f>
        <v>2</v>
      </c>
      <c r="L47" s="23" t="n">
        <f aca="false">IF(J47&gt;500000,_xlfn.CEILING.MATH((J47+500000)/1500000,1),0)</f>
        <v>2</v>
      </c>
      <c r="M47" s="23" t="n">
        <f aca="false">_xlfn.FLOOR.MATH(K47*D47)</f>
        <v>1</v>
      </c>
      <c r="N47" s="23" t="n">
        <f aca="false">_xlfn.FLOOR.MATH(K47*E47)</f>
        <v>0</v>
      </c>
      <c r="O47" s="23" t="n">
        <f aca="false">K47-SUM(M47:N47)</f>
        <v>1</v>
      </c>
      <c r="P47" s="2"/>
      <c r="V47" s="12"/>
    </row>
    <row r="48" customFormat="false" ht="15" hidden="false" customHeight="false" outlineLevel="0" collapsed="false">
      <c r="A48" s="21" t="n">
        <f aca="false">'2024 Election Results'!M42</f>
        <v>1028452</v>
      </c>
      <c r="B48" s="21" t="n">
        <f aca="false">'2024 Election Results'!Y42</f>
        <v>1483747</v>
      </c>
      <c r="C48" s="21" t="n">
        <f aca="false">'2024 Election Results'!AF42</f>
        <v>35941</v>
      </c>
      <c r="D48" s="22" t="n">
        <f aca="false">A48/SUM(A48:C48)</f>
        <v>0.403608906888946</v>
      </c>
      <c r="E48" s="22" t="n">
        <f aca="false">B48/SUM(A48:C48)</f>
        <v>0.582286295101525</v>
      </c>
      <c r="F48" s="22" t="n">
        <f aca="false">C48/SUM(A48:C48)</f>
        <v>0.0141047980095285</v>
      </c>
      <c r="G48" s="22" t="n">
        <f aca="false">SUM(A48:C48)/J48</f>
        <v>0.465088264266593</v>
      </c>
      <c r="H48" s="23" t="s">
        <v>78</v>
      </c>
      <c r="I48" s="24" t="n">
        <f aca="false">'2020-24 Census'!C49</f>
        <v>5132249</v>
      </c>
      <c r="J48" s="24" t="n">
        <f aca="false">'2020-24 Census'!G49</f>
        <v>5478831</v>
      </c>
      <c r="K48" s="25" t="n">
        <f aca="false">IF(J48&gt;500000, _xlfn.FLOOR.MATH(J48 / 500000), 0)</f>
        <v>10</v>
      </c>
      <c r="L48" s="23" t="n">
        <f aca="false">IF(J48&gt;500000,_xlfn.CEILING.MATH((J48+500000)/1500000,1),0)</f>
        <v>4</v>
      </c>
      <c r="M48" s="23" t="n">
        <f aca="false">_xlfn.FLOOR.MATH(K48*D48)</f>
        <v>4</v>
      </c>
      <c r="N48" s="23" t="n">
        <f aca="false">_xlfn.FLOOR.MATH(K48*E48)</f>
        <v>5</v>
      </c>
      <c r="O48" s="23" t="n">
        <f aca="false">K48-SUM(M48:N48)</f>
        <v>1</v>
      </c>
      <c r="P48" s="2"/>
      <c r="V48" s="12"/>
    </row>
    <row r="49" customFormat="false" ht="15" hidden="false" customHeight="false" outlineLevel="0" collapsed="false">
      <c r="A49" s="21" t="n">
        <f aca="false">'2024 Election Results'!M43</f>
        <v>146859</v>
      </c>
      <c r="B49" s="21" t="n">
        <f aca="false">'2024 Election Results'!Y43</f>
        <v>272081</v>
      </c>
      <c r="C49" s="21" t="n">
        <f aca="false">'2024 Election Results'!AF43</f>
        <v>9982</v>
      </c>
      <c r="D49" s="22" t="n">
        <f aca="false">A49/SUM(A49:C49)</f>
        <v>0.342390924223985</v>
      </c>
      <c r="E49" s="22" t="n">
        <f aca="false">B49/SUM(A49:C49)</f>
        <v>0.634336779181296</v>
      </c>
      <c r="F49" s="22" t="n">
        <f aca="false">C49/SUM(A49:C49)</f>
        <v>0.0232722965947189</v>
      </c>
      <c r="G49" s="22" t="n">
        <f aca="false">SUM(A49:C49)/J49</f>
        <v>0.463865448068444</v>
      </c>
      <c r="H49" s="23" t="s">
        <v>79</v>
      </c>
      <c r="I49" s="24" t="n">
        <f aca="false">'2020-24 Census'!C50</f>
        <v>887948</v>
      </c>
      <c r="J49" s="24" t="n">
        <f aca="false">'2020-24 Census'!G50</f>
        <v>924669</v>
      </c>
      <c r="K49" s="25" t="n">
        <f aca="false">IF(J49&gt;500000, _xlfn.FLOOR.MATH(J49 / 500000), 0)</f>
        <v>1</v>
      </c>
      <c r="L49" s="23" t="n">
        <f aca="false">IF(J49&gt;500000,_xlfn.CEILING.MATH((J49+500000)/1500000,1),0)</f>
        <v>1</v>
      </c>
      <c r="M49" s="23" t="n">
        <f aca="false">_xlfn.FLOOR.MATH(K49*D49)</f>
        <v>0</v>
      </c>
      <c r="N49" s="23" t="n">
        <f aca="false">_xlfn.FLOOR.MATH(K49*E49)</f>
        <v>0</v>
      </c>
      <c r="O49" s="23" t="n">
        <f aca="false">K49-SUM(M49:N49)</f>
        <v>1</v>
      </c>
      <c r="P49" s="2"/>
      <c r="V49" s="12"/>
    </row>
    <row r="50" customFormat="false" ht="15" hidden="false" customHeight="false" outlineLevel="0" collapsed="false">
      <c r="A50" s="21" t="n">
        <f aca="false">'2024 Election Results'!M44</f>
        <v>1056265</v>
      </c>
      <c r="B50" s="21" t="n">
        <f aca="false">'2024 Election Results'!Y44</f>
        <v>1966865</v>
      </c>
      <c r="C50" s="21" t="n">
        <f aca="false">'2024 Election Results'!AF44</f>
        <v>40812</v>
      </c>
      <c r="D50" s="22" t="n">
        <f aca="false">A50/SUM(A50:C50)</f>
        <v>0.344740533600179</v>
      </c>
      <c r="E50" s="22" t="n">
        <f aca="false">B50/SUM(A50:C50)</f>
        <v>0.641939370914985</v>
      </c>
      <c r="F50" s="22" t="n">
        <f aca="false">C50/SUM(A50:C50)</f>
        <v>0.0133200954848362</v>
      </c>
      <c r="G50" s="22" t="n">
        <f aca="false">SUM(A50:C50)/J50</f>
        <v>0.423913666078655</v>
      </c>
      <c r="H50" s="23" t="s">
        <v>80</v>
      </c>
      <c r="I50" s="24" t="n">
        <f aca="false">'2020-24 Census'!C51</f>
        <v>6927904</v>
      </c>
      <c r="J50" s="24" t="n">
        <f aca="false">'2020-24 Census'!G51</f>
        <v>7227750</v>
      </c>
      <c r="K50" s="25" t="n">
        <f aca="false">IF(J50&gt;500000, _xlfn.FLOOR.MATH(J50 / 500000), 0)</f>
        <v>14</v>
      </c>
      <c r="L50" s="23" t="n">
        <f aca="false">IF(J50&gt;500000,_xlfn.CEILING.MATH((J50+500000)/1500000,1),0)</f>
        <v>6</v>
      </c>
      <c r="M50" s="23" t="n">
        <f aca="false">_xlfn.FLOOR.MATH(K50*D50)</f>
        <v>4</v>
      </c>
      <c r="N50" s="23" t="n">
        <f aca="false">_xlfn.FLOOR.MATH(K50*E50)</f>
        <v>8</v>
      </c>
      <c r="O50" s="23" t="n">
        <f aca="false">K50-SUM(M50:N50)</f>
        <v>2</v>
      </c>
      <c r="P50" s="2"/>
      <c r="V50" s="12"/>
    </row>
    <row r="51" customFormat="false" ht="15" hidden="false" customHeight="false" outlineLevel="0" collapsed="false">
      <c r="A51" s="21" t="n">
        <f aca="false">'2024 Election Results'!M45</f>
        <v>4835250</v>
      </c>
      <c r="B51" s="21" t="n">
        <f aca="false">'2024 Election Results'!Y45</f>
        <v>6393597</v>
      </c>
      <c r="C51" s="21" t="n">
        <f aca="false">'2024 Election Results'!AF45</f>
        <v>159827</v>
      </c>
      <c r="D51" s="22" t="n">
        <f aca="false">A51/SUM(A51:C51)</f>
        <v>0.424566547431246</v>
      </c>
      <c r="E51" s="22" t="n">
        <f aca="false">B51/SUM(A51:C51)</f>
        <v>0.561399597529967</v>
      </c>
      <c r="F51" s="22" t="n">
        <f aca="false">C51/SUM(A51:C51)</f>
        <v>0.0140338550387868</v>
      </c>
      <c r="G51" s="22" t="n">
        <f aca="false">SUM(A51:C51)/J51</f>
        <v>0.363962018138796</v>
      </c>
      <c r="H51" s="23" t="s">
        <v>81</v>
      </c>
      <c r="I51" s="24" t="n">
        <f aca="false">'2020-24 Census'!C52</f>
        <v>29239570</v>
      </c>
      <c r="J51" s="24" t="n">
        <f aca="false">'2020-24 Census'!G52</f>
        <v>31290831</v>
      </c>
      <c r="K51" s="25" t="n">
        <f aca="false">IF(J51&gt;500000, _xlfn.FLOOR.MATH(J51 / 500000), 0)</f>
        <v>62</v>
      </c>
      <c r="L51" s="23" t="n">
        <f aca="false">IF(J51&gt;500000,_xlfn.CEILING.MATH((J51+500000)/1500000,1),0)</f>
        <v>22</v>
      </c>
      <c r="M51" s="23" t="n">
        <f aca="false">_xlfn.FLOOR.MATH(K51*D51)</f>
        <v>26</v>
      </c>
      <c r="N51" s="23" t="n">
        <f aca="false">_xlfn.FLOOR.MATH(K51*E51)</f>
        <v>34</v>
      </c>
      <c r="O51" s="23" t="n">
        <f aca="false">K51-SUM(M51:N51)</f>
        <v>2</v>
      </c>
      <c r="P51" s="2"/>
      <c r="V51" s="12"/>
    </row>
    <row r="52" customFormat="false" ht="15" hidden="false" customHeight="false" outlineLevel="0" collapsed="false">
      <c r="A52" s="24" t="n">
        <v>0</v>
      </c>
      <c r="B52" s="24" t="n">
        <v>0</v>
      </c>
      <c r="C52" s="24" t="n">
        <v>0</v>
      </c>
      <c r="D52" s="22" t="n">
        <v>0</v>
      </c>
      <c r="E52" s="22" t="n">
        <v>0</v>
      </c>
      <c r="F52" s="22" t="n">
        <v>0</v>
      </c>
      <c r="G52" s="22" t="n">
        <f aca="false">SUM(A52:C52)/J52</f>
        <v>0</v>
      </c>
      <c r="H52" s="26" t="s">
        <v>82</v>
      </c>
      <c r="I52" s="24" t="n">
        <v>87146</v>
      </c>
      <c r="J52" s="27" t="n">
        <v>104377</v>
      </c>
      <c r="K52" s="25" t="n">
        <f aca="false">IF(J52&gt;500000, _xlfn.FLOOR.MATH(J52 / 500000), 0)</f>
        <v>0</v>
      </c>
      <c r="L52" s="23" t="n">
        <f aca="false">IF(J52&gt;500000,_xlfn.CEILING.MATH((J52+500000)/1500000,1),0)</f>
        <v>0</v>
      </c>
      <c r="M52" s="23" t="n">
        <f aca="false">_xlfn.FLOOR.MATH(K52*D52)</f>
        <v>0</v>
      </c>
      <c r="N52" s="23" t="n">
        <f aca="false">_xlfn.FLOOR.MATH(K52*E52)</f>
        <v>0</v>
      </c>
      <c r="O52" s="23" t="n">
        <f aca="false">K52-SUM(M52:N52)</f>
        <v>0</v>
      </c>
      <c r="P52" s="2"/>
      <c r="V52" s="12"/>
    </row>
    <row r="53" customFormat="false" ht="15" hidden="false" customHeight="false" outlineLevel="0" collapsed="false">
      <c r="A53" s="21" t="n">
        <f aca="false">'2024 Election Results'!M46</f>
        <v>562566</v>
      </c>
      <c r="B53" s="21" t="n">
        <f aca="false">'2024 Election Results'!Y46</f>
        <v>883818</v>
      </c>
      <c r="C53" s="21" t="n">
        <f aca="false">'2024 Election Results'!AF46</f>
        <v>42110</v>
      </c>
      <c r="D53" s="22" t="n">
        <f aca="false">A53/SUM(A53:C53)</f>
        <v>0.377943075349985</v>
      </c>
      <c r="E53" s="22" t="n">
        <f aca="false">B53/SUM(A53:C53)</f>
        <v>0.593766585555602</v>
      </c>
      <c r="F53" s="22" t="n">
        <f aca="false">C53/SUM(A53:C53)</f>
        <v>0.0282903390944135</v>
      </c>
      <c r="G53" s="22" t="n">
        <f aca="false">SUM(A53:C53)/J53</f>
        <v>0.424845438123446</v>
      </c>
      <c r="H53" s="23" t="s">
        <v>83</v>
      </c>
      <c r="I53" s="24" t="n">
        <f aca="false">'2020-24 Census'!C53</f>
        <v>3284077</v>
      </c>
      <c r="J53" s="24" t="n">
        <f aca="false">'2020-24 Census'!G53</f>
        <v>3503613</v>
      </c>
      <c r="K53" s="25" t="n">
        <f aca="false">IF(J53&gt;500000, _xlfn.FLOOR.MATH(J53 / 500000), 0)</f>
        <v>7</v>
      </c>
      <c r="L53" s="23" t="n">
        <f aca="false">IF(J53&gt;500000,_xlfn.CEILING.MATH((J53+500000)/1500000,1),0)</f>
        <v>3</v>
      </c>
      <c r="M53" s="23" t="n">
        <f aca="false">_xlfn.FLOOR.MATH(K53*D53)</f>
        <v>2</v>
      </c>
      <c r="N53" s="23" t="n">
        <f aca="false">_xlfn.FLOOR.MATH(K53*E53)</f>
        <v>4</v>
      </c>
      <c r="O53" s="23" t="n">
        <f aca="false">K53-SUM(M53:N53)</f>
        <v>1</v>
      </c>
      <c r="P53" s="2"/>
      <c r="V53" s="12"/>
    </row>
    <row r="54" customFormat="false" ht="15" hidden="false" customHeight="false" outlineLevel="0" collapsed="false">
      <c r="A54" s="21" t="n">
        <f aca="false">'2024 Election Results'!M47</f>
        <v>235791</v>
      </c>
      <c r="B54" s="21" t="n">
        <f aca="false">'2024 Election Results'!Y47</f>
        <v>119395</v>
      </c>
      <c r="C54" s="21" t="n">
        <f aca="false">'2024 Election Results'!AF47</f>
        <v>14236</v>
      </c>
      <c r="D54" s="22" t="n">
        <f aca="false">A54/SUM(A54:C54)</f>
        <v>0.638270054301043</v>
      </c>
      <c r="E54" s="22" t="n">
        <f aca="false">B54/SUM(A54:C54)</f>
        <v>0.323194070737531</v>
      </c>
      <c r="F54" s="22" t="n">
        <f aca="false">C54/SUM(A54:C54)</f>
        <v>0.0385358749614262</v>
      </c>
      <c r="G54" s="22" t="n">
        <f aca="false">SUM(A54:C54)/J54</f>
        <v>0.569662278544256</v>
      </c>
      <c r="H54" s="23" t="s">
        <v>84</v>
      </c>
      <c r="I54" s="24" t="n">
        <f aca="false">'2020-24 Census'!C54</f>
        <v>642977</v>
      </c>
      <c r="J54" s="24" t="n">
        <f aca="false">'2020-24 Census'!G54</f>
        <v>648493</v>
      </c>
      <c r="K54" s="25" t="n">
        <f aca="false">IF(J54&gt;500000, _xlfn.FLOOR.MATH(J54 / 500000), 0)</f>
        <v>1</v>
      </c>
      <c r="L54" s="23" t="n">
        <f aca="false">IF(J54&gt;500000,_xlfn.CEILING.MATH((J54+500000)/1500000,1),0)</f>
        <v>1</v>
      </c>
      <c r="M54" s="23" t="n">
        <f aca="false">_xlfn.FLOOR.MATH(K54*D54)</f>
        <v>0</v>
      </c>
      <c r="N54" s="23" t="n">
        <f aca="false">_xlfn.FLOOR.MATH(K54*E54)</f>
        <v>0</v>
      </c>
      <c r="O54" s="23" t="n">
        <f aca="false">K54-SUM(M54:N54)</f>
        <v>1</v>
      </c>
      <c r="P54" s="2"/>
      <c r="V54" s="12"/>
    </row>
    <row r="55" customFormat="false" ht="15" hidden="false" customHeight="false" outlineLevel="0" collapsed="false">
      <c r="A55" s="21" t="n">
        <f aca="false">'2024 Election Results'!M48</f>
        <v>2333778</v>
      </c>
      <c r="B55" s="21" t="n">
        <f aca="false">'2024 Election Results'!Y48</f>
        <v>2074097</v>
      </c>
      <c r="C55" s="21" t="n">
        <f aca="false">'2024 Election Results'!AF48</f>
        <v>95413</v>
      </c>
      <c r="D55" s="22" t="n">
        <f aca="false">A55/SUM(A55:C55)</f>
        <v>0.51823867360915</v>
      </c>
      <c r="E55" s="22" t="n">
        <f aca="false">B55/SUM(A55:C55)</f>
        <v>0.460573918434708</v>
      </c>
      <c r="F55" s="22" t="n">
        <f aca="false">C55/SUM(A55:C55)</f>
        <v>0.0211874079561423</v>
      </c>
      <c r="G55" s="22" t="n">
        <f aca="false">SUM(A55:C55)/J55</f>
        <v>0.511087088641212</v>
      </c>
      <c r="H55" s="23" t="s">
        <v>85</v>
      </c>
      <c r="I55" s="24" t="n">
        <f aca="false">'2020-24 Census'!C55</f>
        <v>8637615</v>
      </c>
      <c r="J55" s="24" t="n">
        <f aca="false">'2020-24 Census'!G55</f>
        <v>8811195</v>
      </c>
      <c r="K55" s="25" t="n">
        <f aca="false">IF(J55&gt;500000, _xlfn.FLOOR.MATH(J55 / 500000), 0)</f>
        <v>17</v>
      </c>
      <c r="L55" s="23" t="n">
        <f aca="false">IF(J55&gt;500000,_xlfn.CEILING.MATH((J55+500000)/1500000,1),0)</f>
        <v>7</v>
      </c>
      <c r="M55" s="23" t="n">
        <f aca="false">_xlfn.FLOOR.MATH(K55*D55)</f>
        <v>8</v>
      </c>
      <c r="N55" s="23" t="n">
        <f aca="false">_xlfn.FLOOR.MATH(K55*E55)</f>
        <v>7</v>
      </c>
      <c r="O55" s="23" t="n">
        <f aca="false">K55-SUM(M55:N55)</f>
        <v>2</v>
      </c>
      <c r="P55" s="2"/>
      <c r="V55" s="12"/>
    </row>
    <row r="56" customFormat="false" ht="15" hidden="false" customHeight="false" outlineLevel="0" collapsed="false">
      <c r="A56" s="21" t="n">
        <f aca="false">'2024 Election Results'!M49</f>
        <v>2245849</v>
      </c>
      <c r="B56" s="21" t="n">
        <f aca="false">'2024 Election Results'!Y49</f>
        <v>1530923</v>
      </c>
      <c r="C56" s="21" t="n">
        <f aca="false">'2024 Election Results'!AF49</f>
        <v>147471</v>
      </c>
      <c r="D56" s="22" t="n">
        <f aca="false">A56/SUM(A56:C56)</f>
        <v>0.572301205608317</v>
      </c>
      <c r="E56" s="22" t="n">
        <f aca="false">B56/SUM(A56:C56)</f>
        <v>0.390119317279791</v>
      </c>
      <c r="F56" s="22" t="n">
        <f aca="false">C56/SUM(A56:C56)</f>
        <v>0.0375794771118914</v>
      </c>
      <c r="G56" s="22" t="n">
        <f aca="false">SUM(A56:C56)/J56</f>
        <v>0.4931080975801</v>
      </c>
      <c r="H56" s="23" t="s">
        <v>86</v>
      </c>
      <c r="I56" s="24" t="n">
        <f aca="false">'2020-24 Census'!C56</f>
        <v>7727209</v>
      </c>
      <c r="J56" s="24" t="n">
        <f aca="false">'2020-24 Census'!G56</f>
        <v>7958180</v>
      </c>
      <c r="K56" s="25" t="n">
        <f aca="false">IF(J56&gt;500000, _xlfn.FLOOR.MATH(J56 / 500000), 0)</f>
        <v>15</v>
      </c>
      <c r="L56" s="23" t="n">
        <f aca="false">IF(J56&gt;500000,_xlfn.CEILING.MATH((J56+500000)/1500000,1),0)</f>
        <v>6</v>
      </c>
      <c r="M56" s="23" t="n">
        <f aca="false">_xlfn.FLOOR.MATH(K56*D56)</f>
        <v>8</v>
      </c>
      <c r="N56" s="23" t="n">
        <f aca="false">_xlfn.FLOOR.MATH(K56*E56)</f>
        <v>5</v>
      </c>
      <c r="O56" s="23" t="n">
        <f aca="false">K56-SUM(M56:N56)</f>
        <v>2</v>
      </c>
      <c r="P56" s="2"/>
      <c r="V56" s="12"/>
    </row>
    <row r="57" customFormat="false" ht="15" hidden="false" customHeight="false" outlineLevel="0" collapsed="false">
      <c r="A57" s="21" t="n">
        <f aca="false">'2024 Election Results'!M50</f>
        <v>214309</v>
      </c>
      <c r="B57" s="21" t="n">
        <f aca="false">'2024 Election Results'!Y50</f>
        <v>533556</v>
      </c>
      <c r="C57" s="21" t="n">
        <f aca="false">'2024 Election Results'!AF50</f>
        <v>14717</v>
      </c>
      <c r="D57" s="22" t="n">
        <f aca="false">A57/SUM(A57:C57)</f>
        <v>0.281030761282065</v>
      </c>
      <c r="E57" s="22" t="n">
        <f aca="false">B57/SUM(A57:C57)</f>
        <v>0.699670330534946</v>
      </c>
      <c r="F57" s="22" t="n">
        <f aca="false">C57/SUM(A57:C57)</f>
        <v>0.0192989081829888</v>
      </c>
      <c r="G57" s="22" t="n">
        <f aca="false">SUM(A57:C57)/J57</f>
        <v>0.430842399825083</v>
      </c>
      <c r="H57" s="23" t="s">
        <v>87</v>
      </c>
      <c r="I57" s="24" t="n">
        <f aca="false">'2020-24 Census'!C57</f>
        <v>1791646</v>
      </c>
      <c r="J57" s="24" t="n">
        <f aca="false">'2020-24 Census'!G57</f>
        <v>1769979</v>
      </c>
      <c r="K57" s="25" t="n">
        <f aca="false">IF(J57&gt;500000, _xlfn.FLOOR.MATH(J57 / 500000), 0)</f>
        <v>3</v>
      </c>
      <c r="L57" s="23" t="n">
        <f aca="false">IF(J57&gt;500000,_xlfn.CEILING.MATH((J57+500000)/1500000,1),0)</f>
        <v>2</v>
      </c>
      <c r="M57" s="23" t="n">
        <f aca="false">_xlfn.FLOOR.MATH(K57*D57)</f>
        <v>0</v>
      </c>
      <c r="N57" s="23" t="n">
        <f aca="false">_xlfn.FLOOR.MATH(K57*E57)</f>
        <v>2</v>
      </c>
      <c r="O57" s="23" t="n">
        <f aca="false">K57-SUM(M57:N57)</f>
        <v>1</v>
      </c>
      <c r="P57" s="2"/>
      <c r="V57" s="12"/>
    </row>
    <row r="58" customFormat="false" ht="15" hidden="false" customHeight="false" outlineLevel="0" collapsed="false">
      <c r="A58" s="21" t="n">
        <f aca="false">'2024 Election Results'!M51</f>
        <v>1668229</v>
      </c>
      <c r="B58" s="21" t="n">
        <f aca="false">'2024 Election Results'!Y51</f>
        <v>1697626</v>
      </c>
      <c r="C58" s="21" t="n">
        <f aca="false">'2024 Election Results'!AF51</f>
        <v>57063</v>
      </c>
      <c r="D58" s="22" t="n">
        <f aca="false">A58/SUM(A58:C58)</f>
        <v>0.487370424883097</v>
      </c>
      <c r="E58" s="22" t="n">
        <f aca="false">B58/SUM(A58:C58)</f>
        <v>0.495958711251628</v>
      </c>
      <c r="F58" s="22" t="n">
        <f aca="false">C58/SUM(A58:C58)</f>
        <v>0.0166708638652752</v>
      </c>
      <c r="G58" s="22" t="n">
        <f aca="false">SUM(A58:C58)/J58</f>
        <v>0.574221163484162</v>
      </c>
      <c r="H58" s="23" t="s">
        <v>88</v>
      </c>
      <c r="I58" s="24" t="n">
        <f aca="false">'2020-24 Census'!C58</f>
        <v>5897375</v>
      </c>
      <c r="J58" s="24" t="n">
        <f aca="false">'2020-24 Census'!G58</f>
        <v>5960975</v>
      </c>
      <c r="K58" s="25" t="n">
        <f aca="false">IF(J58&gt;500000, _xlfn.FLOOR.MATH(J58 / 500000), 0)</f>
        <v>11</v>
      </c>
      <c r="L58" s="23" t="n">
        <f aca="false">IF(J58&gt;500000,_xlfn.CEILING.MATH((J58+500000)/1500000,1),0)</f>
        <v>5</v>
      </c>
      <c r="M58" s="23" t="n">
        <f aca="false">_xlfn.FLOOR.MATH(K58*D58)</f>
        <v>5</v>
      </c>
      <c r="N58" s="23" t="n">
        <f aca="false">_xlfn.FLOOR.MATH(K58*E58)</f>
        <v>5</v>
      </c>
      <c r="O58" s="23" t="n">
        <f aca="false">K58-SUM(M58:N58)</f>
        <v>1</v>
      </c>
      <c r="P58" s="2"/>
      <c r="V58" s="12"/>
    </row>
    <row r="59" customFormat="false" ht="15" hidden="false" customHeight="false" outlineLevel="0" collapsed="false">
      <c r="A59" s="34" t="n">
        <f aca="false">'2024 Election Results'!M52</f>
        <v>69527</v>
      </c>
      <c r="B59" s="34" t="n">
        <f aca="false">'2024 Election Results'!Y52</f>
        <v>192633</v>
      </c>
      <c r="C59" s="34" t="n">
        <f aca="false">'2024 Election Results'!AF52</f>
        <v>6888</v>
      </c>
      <c r="D59" s="35" t="n">
        <f aca="false">A59/SUM(A59:C59)</f>
        <v>0.258418572150694</v>
      </c>
      <c r="E59" s="35" t="n">
        <f aca="false">B59/SUM(A59:C59)</f>
        <v>0.715980048169843</v>
      </c>
      <c r="F59" s="35" t="n">
        <f aca="false">C59/SUM(A59:C59)</f>
        <v>0.0256013796794624</v>
      </c>
      <c r="G59" s="35" t="n">
        <f aca="false">SUM(A59:C59)/J59</f>
        <v>0.457862080467242</v>
      </c>
      <c r="H59" s="29" t="s">
        <v>89</v>
      </c>
      <c r="I59" s="36" t="n">
        <f aca="false">'2020-24 Census'!C59</f>
        <v>577681</v>
      </c>
      <c r="J59" s="36" t="n">
        <f aca="false">'2020-24 Census'!G59</f>
        <v>587618</v>
      </c>
      <c r="K59" s="37" t="n">
        <f aca="false">IF(J59&gt;500000, _xlfn.FLOOR.MATH(J59 / 500000), 0)</f>
        <v>1</v>
      </c>
      <c r="L59" s="29" t="n">
        <f aca="false">IF(J59&gt;500000,_xlfn.CEILING.MATH((J59+500000)/1500000,1),0)</f>
        <v>1</v>
      </c>
      <c r="M59" s="29" t="n">
        <f aca="false">_xlfn.FLOOR.MATH(K59*D59)</f>
        <v>0</v>
      </c>
      <c r="N59" s="29" t="n">
        <f aca="false">_xlfn.FLOOR.MATH(K59*E59)</f>
        <v>0</v>
      </c>
      <c r="O59" s="29" t="n">
        <f aca="false">K59-SUM(M59:N59)</f>
        <v>1</v>
      </c>
      <c r="P59" s="2"/>
      <c r="Q59" s="7"/>
      <c r="R59" s="7"/>
      <c r="S59" s="7"/>
      <c r="T59" s="7"/>
      <c r="U59" s="7"/>
      <c r="V59" s="12"/>
      <c r="W59" s="7"/>
      <c r="X59" s="7"/>
      <c r="Y59" s="7"/>
      <c r="Z59" s="7"/>
      <c r="AA59" s="7"/>
      <c r="AB59" s="7"/>
      <c r="AC59" s="7"/>
      <c r="AD59" s="7"/>
      <c r="AE59" s="7"/>
      <c r="AF59" s="7"/>
      <c r="AG59" s="7"/>
      <c r="AH59" s="7"/>
      <c r="AI59" s="7"/>
      <c r="AJ59" s="7"/>
      <c r="AK59" s="7"/>
      <c r="AL59" s="7"/>
      <c r="AM59" s="7"/>
      <c r="AN59" s="7"/>
    </row>
    <row r="60" customFormat="false" ht="15" hidden="false" customHeight="false" outlineLevel="0" collapsed="false">
      <c r="A60" s="2"/>
      <c r="B60" s="2"/>
      <c r="C60" s="2"/>
      <c r="D60" s="2"/>
      <c r="E60" s="2"/>
      <c r="F60" s="2"/>
      <c r="G60" s="2"/>
      <c r="H60" s="2"/>
      <c r="I60" s="2"/>
      <c r="J60" s="2"/>
      <c r="K60" s="2"/>
      <c r="L60" s="2"/>
      <c r="M60" s="2"/>
      <c r="N60" s="2"/>
      <c r="O60" s="2"/>
      <c r="P60" s="2"/>
      <c r="Q60" s="2"/>
      <c r="R60" s="7"/>
      <c r="S60" s="7"/>
      <c r="T60" s="7"/>
      <c r="U60" s="7"/>
      <c r="V60" s="12"/>
      <c r="W60" s="7"/>
      <c r="X60" s="7"/>
      <c r="Y60" s="7"/>
      <c r="Z60" s="7"/>
      <c r="AA60" s="7"/>
      <c r="AB60" s="7"/>
      <c r="AC60" s="7"/>
      <c r="AD60" s="7"/>
      <c r="AE60" s="7"/>
      <c r="AF60" s="7"/>
      <c r="AG60" s="7"/>
      <c r="AH60" s="7"/>
      <c r="AI60" s="7"/>
      <c r="AJ60" s="7"/>
      <c r="AK60" s="7"/>
      <c r="AL60" s="7"/>
      <c r="AM60" s="7"/>
      <c r="AN60" s="7"/>
    </row>
    <row r="61" customFormat="false" ht="56" hidden="false" customHeight="true" outlineLevel="0" collapsed="false">
      <c r="A61" s="12"/>
      <c r="B61" s="38" t="s">
        <v>90</v>
      </c>
      <c r="C61" s="38"/>
      <c r="D61" s="38"/>
      <c r="E61" s="38"/>
      <c r="F61" s="38"/>
      <c r="G61" s="38"/>
      <c r="H61" s="38"/>
      <c r="I61" s="38"/>
      <c r="J61" s="38"/>
      <c r="K61" s="38"/>
      <c r="L61" s="38"/>
      <c r="M61" s="38"/>
      <c r="N61" s="38"/>
      <c r="O61" s="2"/>
      <c r="P61" s="2"/>
      <c r="Q61" s="2"/>
    </row>
    <row r="62" customFormat="false" ht="15" hidden="false" customHeight="false" outlineLevel="0" collapsed="false">
      <c r="A62" s="2"/>
      <c r="B62" s="2"/>
      <c r="C62" s="2"/>
      <c r="D62" s="2"/>
      <c r="E62" s="2"/>
      <c r="F62" s="12"/>
      <c r="G62" s="12"/>
      <c r="H62" s="12"/>
      <c r="I62" s="2"/>
      <c r="J62" s="2"/>
      <c r="K62" s="2"/>
      <c r="L62" s="2"/>
      <c r="M62" s="2"/>
      <c r="N62" s="2"/>
      <c r="O62" s="2"/>
      <c r="P62" s="2"/>
      <c r="Q62" s="2"/>
    </row>
    <row r="63" customFormat="false" ht="15" hidden="false" customHeight="false" outlineLevel="0" collapsed="false">
      <c r="A63" s="2"/>
      <c r="B63" s="2"/>
      <c r="C63" s="2"/>
      <c r="D63" s="2"/>
      <c r="E63" s="2"/>
      <c r="F63" s="12"/>
      <c r="G63" s="12"/>
      <c r="H63" s="12"/>
      <c r="I63" s="2"/>
      <c r="J63" s="2"/>
      <c r="K63" s="2"/>
      <c r="L63" s="2"/>
      <c r="M63" s="2"/>
      <c r="N63" s="2"/>
      <c r="O63" s="2"/>
      <c r="P63" s="2"/>
      <c r="Q63" s="2"/>
    </row>
    <row r="64" customFormat="false" ht="15" hidden="false" customHeight="false" outlineLevel="0" collapsed="false">
      <c r="A64" s="2"/>
      <c r="B64" s="2"/>
      <c r="C64" s="2"/>
      <c r="D64" s="2"/>
      <c r="E64" s="2"/>
      <c r="F64" s="12"/>
      <c r="G64" s="12"/>
      <c r="H64" s="12"/>
      <c r="I64" s="2"/>
      <c r="J64" s="2"/>
      <c r="K64" s="2"/>
      <c r="L64" s="2"/>
      <c r="M64" s="2"/>
      <c r="N64" s="2"/>
      <c r="O64" s="2"/>
      <c r="P64" s="2"/>
      <c r="Q64" s="2"/>
    </row>
    <row r="65" customFormat="false" ht="15" hidden="false" customHeight="false" outlineLevel="0" collapsed="false">
      <c r="A65" s="2"/>
      <c r="B65" s="2"/>
      <c r="C65" s="2"/>
      <c r="D65" s="2"/>
      <c r="E65" s="2"/>
      <c r="F65" s="12"/>
      <c r="G65" s="12"/>
      <c r="H65" s="12"/>
      <c r="I65" s="2"/>
      <c r="J65" s="2"/>
      <c r="K65" s="2"/>
      <c r="L65" s="2"/>
      <c r="M65" s="2"/>
      <c r="N65" s="2"/>
      <c r="O65" s="2"/>
      <c r="P65" s="2"/>
      <c r="Q65" s="2"/>
    </row>
    <row r="66" customFormat="false" ht="15" hidden="false" customHeight="false" outlineLevel="0" collapsed="false">
      <c r="A66" s="2"/>
      <c r="B66" s="2"/>
      <c r="C66" s="2"/>
      <c r="D66" s="2"/>
      <c r="E66" s="2"/>
      <c r="F66" s="12"/>
      <c r="G66" s="12"/>
      <c r="H66" s="12"/>
      <c r="I66" s="2"/>
      <c r="J66" s="2"/>
      <c r="K66" s="2"/>
      <c r="L66" s="2"/>
      <c r="M66" s="2"/>
      <c r="N66" s="2"/>
      <c r="O66" s="2"/>
      <c r="P66" s="2"/>
      <c r="Q66" s="2"/>
    </row>
    <row r="67" customFormat="false" ht="15" hidden="false" customHeight="false" outlineLevel="0" collapsed="false">
      <c r="A67" s="2"/>
      <c r="B67" s="2"/>
      <c r="C67" s="2"/>
      <c r="D67" s="2"/>
      <c r="E67" s="2"/>
      <c r="F67" s="12"/>
      <c r="G67" s="12"/>
      <c r="H67" s="12"/>
      <c r="I67" s="2"/>
      <c r="J67" s="2"/>
      <c r="K67" s="2"/>
      <c r="L67" s="2"/>
      <c r="M67" s="2"/>
      <c r="N67" s="2"/>
      <c r="O67" s="2"/>
      <c r="P67" s="2"/>
      <c r="Q67" s="2"/>
    </row>
    <row r="68" customFormat="false" ht="15" hidden="false" customHeight="false" outlineLevel="0" collapsed="false">
      <c r="A68" s="2"/>
      <c r="B68" s="2"/>
      <c r="C68" s="2"/>
      <c r="D68" s="2"/>
      <c r="E68" s="2"/>
      <c r="F68" s="12"/>
      <c r="G68" s="12"/>
      <c r="H68" s="12"/>
      <c r="I68" s="2"/>
      <c r="J68" s="2"/>
      <c r="K68" s="2"/>
      <c r="L68" s="2"/>
      <c r="M68" s="2"/>
      <c r="N68" s="2"/>
      <c r="O68" s="2"/>
      <c r="P68" s="2"/>
      <c r="Q68" s="2"/>
    </row>
    <row r="69" customFormat="false" ht="15" hidden="false" customHeight="false" outlineLevel="0" collapsed="false">
      <c r="A69" s="2"/>
      <c r="B69" s="2"/>
      <c r="C69" s="2"/>
      <c r="D69" s="2"/>
      <c r="E69" s="2"/>
      <c r="F69" s="12"/>
      <c r="G69" s="12"/>
      <c r="H69" s="12"/>
      <c r="I69" s="2"/>
      <c r="J69" s="2"/>
      <c r="K69" s="2"/>
      <c r="L69" s="2"/>
      <c r="M69" s="2"/>
      <c r="N69" s="2"/>
      <c r="O69" s="2"/>
      <c r="P69" s="2"/>
      <c r="Q69" s="2"/>
    </row>
    <row r="70" customFormat="false" ht="15" hidden="false" customHeight="false" outlineLevel="0" collapsed="false">
      <c r="A70" s="2"/>
      <c r="B70" s="2"/>
      <c r="C70" s="2"/>
      <c r="D70" s="2"/>
      <c r="E70" s="2"/>
      <c r="F70" s="12"/>
      <c r="G70" s="12"/>
      <c r="H70" s="12"/>
      <c r="I70" s="2"/>
      <c r="J70" s="2"/>
      <c r="K70" s="2"/>
      <c r="L70" s="2"/>
      <c r="M70" s="2"/>
      <c r="N70" s="2"/>
      <c r="O70" s="2"/>
      <c r="P70" s="2"/>
      <c r="Q70" s="2"/>
    </row>
    <row r="71" customFormat="false" ht="15" hidden="false" customHeight="false" outlineLevel="0" collapsed="false">
      <c r="A71" s="2"/>
      <c r="B71" s="2"/>
      <c r="C71" s="2"/>
      <c r="D71" s="2"/>
      <c r="E71" s="2"/>
      <c r="F71" s="12"/>
      <c r="G71" s="12"/>
      <c r="H71" s="12"/>
      <c r="I71" s="2"/>
      <c r="J71" s="2"/>
      <c r="K71" s="2"/>
      <c r="L71" s="2"/>
      <c r="M71" s="2"/>
      <c r="N71" s="2"/>
      <c r="O71" s="2"/>
      <c r="P71" s="2"/>
      <c r="Q71" s="2"/>
    </row>
    <row r="72" customFormat="false" ht="15" hidden="false" customHeight="false" outlineLevel="0" collapsed="false">
      <c r="A72" s="2"/>
      <c r="B72" s="2"/>
      <c r="C72" s="2"/>
      <c r="D72" s="2"/>
      <c r="E72" s="2"/>
      <c r="F72" s="12"/>
      <c r="G72" s="12"/>
      <c r="H72" s="12"/>
      <c r="I72" s="2"/>
      <c r="J72" s="2"/>
      <c r="K72" s="2"/>
      <c r="L72" s="2"/>
      <c r="M72" s="2"/>
      <c r="N72" s="2"/>
      <c r="O72" s="2"/>
      <c r="P72" s="2"/>
      <c r="Q72" s="2"/>
    </row>
    <row r="73" customFormat="false" ht="15" hidden="false" customHeight="false" outlineLevel="0" collapsed="false">
      <c r="A73" s="2"/>
      <c r="B73" s="2"/>
      <c r="C73" s="2"/>
      <c r="D73" s="2"/>
      <c r="E73" s="2"/>
      <c r="F73" s="12"/>
      <c r="G73" s="12"/>
      <c r="H73" s="12"/>
      <c r="I73" s="2"/>
      <c r="J73" s="2"/>
      <c r="K73" s="2"/>
      <c r="L73" s="2"/>
      <c r="M73" s="2"/>
      <c r="N73" s="2"/>
      <c r="O73" s="2"/>
      <c r="P73" s="2"/>
      <c r="Q73" s="2"/>
    </row>
    <row r="74" customFormat="false" ht="15" hidden="false" customHeight="false" outlineLevel="0" collapsed="false">
      <c r="A74" s="2"/>
      <c r="B74" s="2"/>
      <c r="C74" s="2"/>
      <c r="D74" s="2"/>
      <c r="E74" s="2"/>
      <c r="F74" s="12"/>
      <c r="G74" s="12"/>
      <c r="H74" s="12"/>
      <c r="I74" s="2"/>
      <c r="J74" s="2"/>
      <c r="K74" s="2"/>
      <c r="L74" s="2"/>
      <c r="M74" s="2"/>
      <c r="N74" s="2"/>
      <c r="O74" s="2"/>
      <c r="P74" s="2"/>
      <c r="Q74" s="2"/>
    </row>
    <row r="75" customFormat="false" ht="15" hidden="false" customHeight="false" outlineLevel="0" collapsed="false">
      <c r="A75" s="2"/>
      <c r="B75" s="2"/>
      <c r="C75" s="2"/>
      <c r="D75" s="2"/>
      <c r="E75" s="2"/>
      <c r="F75" s="12"/>
      <c r="G75" s="12"/>
      <c r="H75" s="12"/>
      <c r="I75" s="2"/>
      <c r="J75" s="2"/>
      <c r="K75" s="2"/>
      <c r="L75" s="2"/>
      <c r="M75" s="2"/>
      <c r="N75" s="2"/>
      <c r="O75" s="2"/>
      <c r="P75" s="2"/>
      <c r="Q75" s="2"/>
    </row>
    <row r="76" customFormat="false" ht="15" hidden="false" customHeight="false" outlineLevel="0" collapsed="false">
      <c r="A76" s="2"/>
      <c r="B76" s="2"/>
      <c r="C76" s="2"/>
      <c r="D76" s="2"/>
      <c r="E76" s="2"/>
      <c r="F76" s="12"/>
      <c r="G76" s="12"/>
      <c r="H76" s="12"/>
      <c r="I76" s="2"/>
      <c r="J76" s="2"/>
      <c r="K76" s="2"/>
      <c r="L76" s="2"/>
      <c r="M76" s="2"/>
      <c r="N76" s="2"/>
      <c r="O76" s="2"/>
      <c r="P76" s="2"/>
      <c r="Q76" s="2"/>
    </row>
    <row r="77" customFormat="false" ht="15" hidden="false" customHeight="false" outlineLevel="0" collapsed="false">
      <c r="A77" s="2"/>
      <c r="B77" s="2"/>
      <c r="C77" s="2"/>
      <c r="D77" s="2"/>
      <c r="E77" s="2"/>
      <c r="F77" s="12"/>
      <c r="G77" s="12"/>
      <c r="H77" s="12"/>
      <c r="I77" s="2"/>
      <c r="J77" s="2"/>
      <c r="K77" s="2"/>
      <c r="L77" s="2"/>
      <c r="M77" s="2"/>
      <c r="N77" s="2"/>
      <c r="O77" s="2"/>
      <c r="P77" s="2"/>
      <c r="Q77" s="2"/>
    </row>
    <row r="78" customFormat="false" ht="15" hidden="false" customHeight="false" outlineLevel="0" collapsed="false">
      <c r="A78" s="2"/>
      <c r="B78" s="2"/>
      <c r="C78" s="2"/>
      <c r="D78" s="2"/>
      <c r="E78" s="2"/>
      <c r="F78" s="12"/>
      <c r="G78" s="12"/>
      <c r="H78" s="12"/>
      <c r="I78" s="2"/>
      <c r="J78" s="2"/>
      <c r="K78" s="2"/>
      <c r="L78" s="2"/>
      <c r="M78" s="2"/>
      <c r="N78" s="2"/>
      <c r="O78" s="2"/>
      <c r="P78" s="2"/>
      <c r="Q78" s="2"/>
    </row>
    <row r="79" customFormat="false" ht="15" hidden="false" customHeight="false" outlineLevel="0" collapsed="false">
      <c r="A79" s="2"/>
      <c r="B79" s="2"/>
      <c r="C79" s="2"/>
      <c r="D79" s="2"/>
      <c r="E79" s="2"/>
      <c r="F79" s="12"/>
      <c r="G79" s="12"/>
      <c r="H79" s="12"/>
      <c r="I79" s="2"/>
      <c r="J79" s="2"/>
      <c r="K79" s="2"/>
      <c r="L79" s="2"/>
      <c r="M79" s="2"/>
      <c r="N79" s="2"/>
      <c r="O79" s="2"/>
      <c r="P79" s="2"/>
      <c r="Q79" s="2"/>
    </row>
    <row r="80" customFormat="false" ht="15" hidden="false" customHeight="false" outlineLevel="0" collapsed="false">
      <c r="A80" s="2"/>
      <c r="B80" s="2"/>
      <c r="C80" s="2"/>
      <c r="D80" s="2"/>
      <c r="E80" s="2"/>
      <c r="F80" s="12"/>
      <c r="G80" s="12"/>
      <c r="H80" s="12"/>
      <c r="I80" s="2"/>
      <c r="J80" s="2"/>
      <c r="K80" s="2"/>
      <c r="L80" s="2"/>
      <c r="M80" s="2"/>
      <c r="N80" s="2"/>
      <c r="O80" s="2"/>
      <c r="P80" s="2"/>
      <c r="Q80" s="2"/>
    </row>
    <row r="81" customFormat="false" ht="15" hidden="false" customHeight="false" outlineLevel="0" collapsed="false">
      <c r="A81" s="2"/>
      <c r="B81" s="2"/>
      <c r="C81" s="2"/>
      <c r="D81" s="2"/>
      <c r="E81" s="2"/>
      <c r="F81" s="12"/>
      <c r="G81" s="12"/>
      <c r="H81" s="12"/>
      <c r="I81" s="2"/>
      <c r="J81" s="2"/>
      <c r="K81" s="2"/>
      <c r="L81" s="2"/>
      <c r="M81" s="2"/>
      <c r="N81" s="2"/>
      <c r="O81" s="2"/>
      <c r="P81" s="2"/>
      <c r="Q81" s="2"/>
    </row>
    <row r="82" customFormat="false" ht="15" hidden="false" customHeight="false" outlineLevel="0" collapsed="false">
      <c r="A82" s="2"/>
      <c r="B82" s="2"/>
      <c r="C82" s="2"/>
      <c r="D82" s="2"/>
      <c r="E82" s="2"/>
      <c r="F82" s="12"/>
      <c r="G82" s="12"/>
      <c r="H82" s="12"/>
      <c r="I82" s="2"/>
      <c r="J82" s="2"/>
      <c r="K82" s="2"/>
      <c r="L82" s="2"/>
      <c r="M82" s="2"/>
      <c r="N82" s="2"/>
      <c r="O82" s="2"/>
      <c r="P82" s="2"/>
      <c r="Q82" s="2"/>
    </row>
    <row r="83" customFormat="false" ht="15" hidden="false" customHeight="false" outlineLevel="0" collapsed="false">
      <c r="A83" s="2"/>
      <c r="B83" s="2"/>
      <c r="C83" s="2"/>
      <c r="D83" s="2"/>
      <c r="E83" s="2"/>
      <c r="F83" s="12"/>
      <c r="G83" s="12"/>
      <c r="H83" s="12"/>
      <c r="I83" s="2"/>
      <c r="J83" s="2"/>
      <c r="K83" s="2"/>
      <c r="L83" s="2"/>
      <c r="M83" s="2"/>
      <c r="N83" s="2"/>
      <c r="O83" s="2"/>
      <c r="P83" s="2"/>
      <c r="Q83" s="2"/>
    </row>
    <row r="84" customFormat="false" ht="15" hidden="false" customHeight="false" outlineLevel="0" collapsed="false">
      <c r="A84" s="2"/>
      <c r="B84" s="2"/>
      <c r="C84" s="2"/>
      <c r="D84" s="2"/>
      <c r="E84" s="2"/>
      <c r="F84" s="12"/>
      <c r="G84" s="12"/>
      <c r="H84" s="12"/>
      <c r="I84" s="2"/>
      <c r="J84" s="2"/>
      <c r="K84" s="2"/>
      <c r="L84" s="2"/>
      <c r="M84" s="2"/>
      <c r="N84" s="2"/>
      <c r="O84" s="2"/>
      <c r="P84" s="2"/>
      <c r="Q84" s="2"/>
    </row>
    <row r="85" customFormat="false" ht="15" hidden="false" customHeight="false" outlineLevel="0" collapsed="false">
      <c r="F85" s="12"/>
      <c r="G85" s="12"/>
      <c r="H85" s="12"/>
    </row>
    <row r="86" customFormat="false" ht="15" hidden="false" customHeight="false" outlineLevel="0" collapsed="false">
      <c r="F86" s="12"/>
      <c r="G86" s="12"/>
      <c r="H86" s="12"/>
    </row>
    <row r="87" customFormat="false" ht="15" hidden="false" customHeight="false" outlineLevel="0" collapsed="false">
      <c r="F87" s="12"/>
      <c r="G87" s="12"/>
      <c r="H87" s="12"/>
    </row>
    <row r="88" customFormat="false" ht="15" hidden="false" customHeight="false" outlineLevel="0" collapsed="false">
      <c r="F88" s="12"/>
      <c r="G88" s="12"/>
      <c r="H88" s="12"/>
    </row>
    <row r="89" customFormat="false" ht="15" hidden="false" customHeight="false" outlineLevel="0" collapsed="false">
      <c r="F89" s="12"/>
      <c r="G89" s="12"/>
      <c r="H89" s="12"/>
    </row>
    <row r="90" customFormat="false" ht="15" hidden="false" customHeight="false" outlineLevel="0" collapsed="false">
      <c r="F90" s="12"/>
      <c r="G90" s="12"/>
      <c r="H90" s="12"/>
    </row>
    <row r="91" customFormat="false" ht="15" hidden="false" customHeight="false" outlineLevel="0" collapsed="false">
      <c r="F91" s="12"/>
      <c r="G91" s="12"/>
      <c r="H91" s="12"/>
    </row>
    <row r="92" customFormat="false" ht="15" hidden="false" customHeight="false" outlineLevel="0" collapsed="false">
      <c r="F92" s="12"/>
      <c r="G92" s="12"/>
      <c r="H92" s="12"/>
    </row>
    <row r="93" customFormat="false" ht="15" hidden="false" customHeight="false" outlineLevel="0" collapsed="false">
      <c r="F93" s="12"/>
      <c r="G93" s="12"/>
      <c r="H93" s="12"/>
    </row>
    <row r="94" customFormat="false" ht="15" hidden="false" customHeight="false" outlineLevel="0" collapsed="false">
      <c r="F94" s="12"/>
      <c r="G94" s="12"/>
      <c r="H94" s="12"/>
    </row>
    <row r="95" customFormat="false" ht="15" hidden="false" customHeight="false" outlineLevel="0" collapsed="false">
      <c r="F95" s="12"/>
      <c r="G95" s="12"/>
      <c r="H95" s="12"/>
    </row>
    <row r="96" customFormat="false" ht="15" hidden="false" customHeight="false" outlineLevel="0" collapsed="false">
      <c r="F96" s="12"/>
      <c r="G96" s="12"/>
      <c r="H96" s="12"/>
    </row>
    <row r="97" customFormat="false" ht="15" hidden="false" customHeight="false" outlineLevel="0" collapsed="false">
      <c r="F97" s="12"/>
      <c r="G97" s="12"/>
      <c r="H97" s="12"/>
    </row>
    <row r="98" customFormat="false" ht="15" hidden="false" customHeight="false" outlineLevel="0" collapsed="false">
      <c r="F98" s="12"/>
      <c r="G98" s="12"/>
      <c r="H98" s="12"/>
    </row>
    <row r="99" customFormat="false" ht="15" hidden="false" customHeight="false" outlineLevel="0" collapsed="false">
      <c r="F99" s="12"/>
      <c r="G99" s="12"/>
      <c r="H99" s="12"/>
    </row>
    <row r="100" customFormat="false" ht="15" hidden="false" customHeight="false" outlineLevel="0" collapsed="false">
      <c r="F100" s="12"/>
      <c r="G100" s="12"/>
      <c r="H100" s="12"/>
    </row>
    <row r="101" customFormat="false" ht="15" hidden="false" customHeight="false" outlineLevel="0" collapsed="false">
      <c r="F101" s="12"/>
      <c r="G101" s="12"/>
      <c r="H101" s="12"/>
    </row>
    <row r="102" customFormat="false" ht="15" hidden="false" customHeight="false" outlineLevel="0" collapsed="false">
      <c r="F102" s="12"/>
      <c r="G102" s="12"/>
      <c r="H102" s="12"/>
    </row>
    <row r="103" customFormat="false" ht="15" hidden="false" customHeight="false" outlineLevel="0" collapsed="false">
      <c r="F103" s="12"/>
      <c r="G103" s="12"/>
      <c r="H103" s="12"/>
    </row>
    <row r="104" customFormat="false" ht="15" hidden="false" customHeight="false" outlineLevel="0" collapsed="false">
      <c r="F104" s="12"/>
      <c r="G104" s="12"/>
      <c r="H104" s="12"/>
    </row>
    <row r="105" customFormat="false" ht="15" hidden="false" customHeight="false" outlineLevel="0" collapsed="false">
      <c r="F105" s="12"/>
      <c r="G105" s="12"/>
      <c r="H105" s="12"/>
    </row>
    <row r="106" customFormat="false" ht="15" hidden="false" customHeight="false" outlineLevel="0" collapsed="false">
      <c r="F106" s="12"/>
      <c r="G106" s="12"/>
      <c r="H106" s="12"/>
    </row>
    <row r="107" customFormat="false" ht="15" hidden="false" customHeight="true" outlineLevel="0" collapsed="false">
      <c r="F107" s="12"/>
      <c r="G107" s="12"/>
      <c r="H107" s="12"/>
    </row>
    <row r="108" customFormat="false" ht="15" hidden="false" customHeight="true" outlineLevel="0" collapsed="false">
      <c r="F108" s="12"/>
      <c r="G108" s="12"/>
      <c r="H108" s="12"/>
    </row>
    <row r="109" customFormat="false" ht="15" hidden="false" customHeight="true" outlineLevel="0" collapsed="false">
      <c r="F109" s="12"/>
      <c r="G109" s="12"/>
      <c r="H109" s="12"/>
    </row>
    <row r="110" customFormat="false" ht="15" hidden="false" customHeight="true" outlineLevel="0" collapsed="false">
      <c r="F110" s="12"/>
      <c r="G110" s="12"/>
      <c r="H110" s="12"/>
    </row>
    <row r="111" customFormat="false" ht="15" hidden="false" customHeight="true" outlineLevel="0" collapsed="false">
      <c r="F111" s="12"/>
      <c r="G111" s="12"/>
      <c r="H111" s="12"/>
    </row>
    <row r="112" customFormat="false" ht="15" hidden="false" customHeight="true" outlineLevel="0" collapsed="false">
      <c r="F112" s="12"/>
      <c r="G112" s="12"/>
      <c r="H112" s="12"/>
    </row>
    <row r="113" customFormat="false" ht="15" hidden="false" customHeight="true" outlineLevel="0" collapsed="false">
      <c r="F113" s="12"/>
      <c r="G113" s="12"/>
      <c r="H113" s="12"/>
    </row>
    <row r="114" customFormat="false" ht="15" hidden="false" customHeight="true" outlineLevel="0" collapsed="false">
      <c r="F114" s="12"/>
      <c r="G114" s="12"/>
      <c r="H114" s="12"/>
    </row>
    <row r="115" customFormat="false" ht="15" hidden="false" customHeight="true" outlineLevel="0" collapsed="false">
      <c r="F115" s="12"/>
      <c r="G115" s="12"/>
      <c r="H115" s="12"/>
    </row>
    <row r="116" customFormat="false" ht="15" hidden="false" customHeight="true" outlineLevel="0" collapsed="false">
      <c r="F116" s="12"/>
      <c r="G116" s="12"/>
      <c r="H116" s="12"/>
    </row>
    <row r="117" customFormat="false" ht="15" hidden="false" customHeight="true" outlineLevel="0" collapsed="false">
      <c r="F117" s="12"/>
      <c r="G117" s="12"/>
      <c r="H117" s="12"/>
    </row>
    <row r="118" customFormat="false" ht="15" hidden="false" customHeight="true" outlineLevel="0" collapsed="false">
      <c r="F118" s="12"/>
      <c r="G118" s="12"/>
      <c r="H118" s="12"/>
    </row>
    <row r="119" customFormat="false" ht="15" hidden="false" customHeight="true" outlineLevel="0" collapsed="false">
      <c r="F119" s="12"/>
      <c r="G119" s="12"/>
      <c r="H119" s="12"/>
    </row>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7">
    <mergeCell ref="A1:G1"/>
    <mergeCell ref="H1:H2"/>
    <mergeCell ref="I1:J1"/>
    <mergeCell ref="K1:O1"/>
    <mergeCell ref="Q4:R4"/>
    <mergeCell ref="Q11:T11"/>
    <mergeCell ref="B61:N61"/>
  </mergeCells>
  <printOptions headings="false" gridLines="false" gridLinesSet="true" horizontalCentered="false" verticalCentered="false"/>
  <pageMargins left="0.25" right="0.25" top="0.75" bottom="1" header="0.511811023622047" footer="0.511811023622047"/>
  <pageSetup paperSize="1" scale="80" fitToWidth="1" fitToHeight="1" pageOrder="downThenOver" orientation="landscape" blackAndWhite="false" draft="false" cellComments="none" horizontalDpi="300" verticalDpi="300" copies="1"/>
  <headerFooter differentFirst="false" differentOddEven="false">
    <oddHeader/>
    <oddFooter/>
  </headerFooter>
  <colBreaks count="1" manualBreakCount="1">
    <brk id="9" man="true" max="65535" min="0"/>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J6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4" activeCellId="0" sqref="A4"/>
    </sheetView>
  </sheetViews>
  <sheetFormatPr defaultColWidth="15.71484375" defaultRowHeight="12.75" customHeight="true" zeroHeight="false" outlineLevelRow="0" outlineLevelCol="0"/>
  <cols>
    <col collapsed="false" customWidth="true" hidden="false" outlineLevel="0" max="1" min="1" style="39" width="22.86"/>
    <col collapsed="false" customWidth="false" hidden="false" outlineLevel="0" max="36" min="2" style="39" width="15.71"/>
    <col collapsed="false" customWidth="false" hidden="false" outlineLevel="0" max="16384" min="37" style="40" width="15.71"/>
  </cols>
  <sheetData>
    <row r="1" customFormat="false" ht="24" hidden="false" customHeight="true" outlineLevel="0" collapsed="false">
      <c r="A1" s="3" t="s">
        <v>91</v>
      </c>
      <c r="B1" s="3"/>
      <c r="C1" s="3"/>
      <c r="D1" s="3"/>
      <c r="E1" s="3"/>
      <c r="F1" s="3"/>
      <c r="G1" s="3"/>
    </row>
    <row r="2" customFormat="false" ht="12.75" hidden="false" customHeight="true" outlineLevel="0" collapsed="false">
      <c r="A2" s="3" t="s">
        <v>1</v>
      </c>
      <c r="B2" s="41" t="s">
        <v>92</v>
      </c>
      <c r="C2" s="41" t="s">
        <v>93</v>
      </c>
      <c r="D2" s="41"/>
      <c r="E2" s="41"/>
      <c r="F2" s="41"/>
      <c r="G2" s="41"/>
      <c r="H2" s="42"/>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row>
    <row r="3" customFormat="false" ht="12.75" hidden="false" customHeight="false" outlineLevel="0" collapsed="false">
      <c r="A3" s="3"/>
      <c r="B3" s="3"/>
      <c r="C3" s="41" t="n">
        <v>2020</v>
      </c>
      <c r="D3" s="41" t="n">
        <v>2021</v>
      </c>
      <c r="E3" s="41" t="n">
        <v>2022</v>
      </c>
      <c r="F3" s="41" t="n">
        <v>2023</v>
      </c>
      <c r="G3" s="41" t="n">
        <v>2024</v>
      </c>
    </row>
    <row r="4" customFormat="false" ht="25.5" hidden="false" customHeight="true" outlineLevel="0" collapsed="false">
      <c r="A4" s="44" t="s">
        <v>16</v>
      </c>
      <c r="B4" s="45" t="n">
        <v>331515736</v>
      </c>
      <c r="C4" s="45" t="n">
        <v>331577720</v>
      </c>
      <c r="D4" s="45" t="n">
        <v>332099760</v>
      </c>
      <c r="E4" s="45" t="n">
        <v>334017321</v>
      </c>
      <c r="F4" s="45" t="n">
        <v>336806231</v>
      </c>
      <c r="G4" s="45" t="n">
        <v>340110988</v>
      </c>
    </row>
    <row r="5" customFormat="false" ht="12.75" hidden="false" customHeight="false" outlineLevel="0" collapsed="false">
      <c r="A5" s="46" t="s">
        <v>94</v>
      </c>
      <c r="B5" s="47" t="n">
        <v>57617706</v>
      </c>
      <c r="C5" s="47" t="n">
        <v>57431458</v>
      </c>
      <c r="D5" s="47" t="n">
        <v>57252533</v>
      </c>
      <c r="E5" s="47" t="n">
        <v>57159597</v>
      </c>
      <c r="F5" s="47" t="n">
        <v>57398303</v>
      </c>
      <c r="G5" s="47" t="n">
        <v>57832935</v>
      </c>
    </row>
    <row r="6" customFormat="false" ht="12.75" hidden="false" customHeight="false" outlineLevel="0" collapsed="false">
      <c r="A6" s="46" t="s">
        <v>95</v>
      </c>
      <c r="B6" s="47" t="n">
        <v>68998970</v>
      </c>
      <c r="C6" s="47" t="n">
        <v>68984258</v>
      </c>
      <c r="D6" s="47" t="n">
        <v>68872831</v>
      </c>
      <c r="E6" s="47" t="n">
        <v>68903297</v>
      </c>
      <c r="F6" s="47" t="n">
        <v>69186401</v>
      </c>
      <c r="G6" s="47" t="n">
        <v>69596584</v>
      </c>
    </row>
    <row r="7" customFormat="false" ht="12.75" hidden="false" customHeight="false" outlineLevel="0" collapsed="false">
      <c r="A7" s="46" t="s">
        <v>96</v>
      </c>
      <c r="B7" s="47" t="n">
        <v>126281537</v>
      </c>
      <c r="C7" s="47" t="n">
        <v>126476549</v>
      </c>
      <c r="D7" s="47" t="n">
        <v>127368010</v>
      </c>
      <c r="E7" s="47" t="n">
        <v>129037849</v>
      </c>
      <c r="F7" s="47" t="n">
        <v>130893358</v>
      </c>
      <c r="G7" s="47" t="n">
        <v>132665693</v>
      </c>
    </row>
    <row r="8" customFormat="false" ht="12.75" hidden="false" customHeight="false" outlineLevel="0" collapsed="false">
      <c r="A8" s="48" t="s">
        <v>97</v>
      </c>
      <c r="B8" s="49" t="n">
        <v>78617523</v>
      </c>
      <c r="C8" s="49" t="n">
        <v>78685455</v>
      </c>
      <c r="D8" s="49" t="n">
        <v>78606386</v>
      </c>
      <c r="E8" s="49" t="n">
        <v>78916578</v>
      </c>
      <c r="F8" s="49" t="n">
        <v>79328169</v>
      </c>
      <c r="G8" s="49" t="n">
        <v>80015776</v>
      </c>
    </row>
    <row r="9" customFormat="false" ht="15.4" hidden="false" customHeight="false" outlineLevel="0" collapsed="false">
      <c r="A9" s="50" t="s">
        <v>98</v>
      </c>
      <c r="B9" s="51" t="n">
        <v>5025369</v>
      </c>
      <c r="C9" s="51" t="n">
        <v>5033094</v>
      </c>
      <c r="D9" s="51" t="n">
        <v>5049196</v>
      </c>
      <c r="E9" s="51" t="n">
        <v>5076181</v>
      </c>
      <c r="F9" s="51" t="n">
        <v>5117673</v>
      </c>
      <c r="G9" s="51" t="n">
        <v>5157699</v>
      </c>
    </row>
    <row r="10" customFormat="false" ht="15.4" hidden="false" customHeight="false" outlineLevel="0" collapsed="false">
      <c r="A10" s="52" t="s">
        <v>99</v>
      </c>
      <c r="B10" s="47" t="n">
        <v>733395</v>
      </c>
      <c r="C10" s="47" t="n">
        <v>733017</v>
      </c>
      <c r="D10" s="47" t="n">
        <v>734420</v>
      </c>
      <c r="E10" s="47" t="n">
        <v>734442</v>
      </c>
      <c r="F10" s="47" t="n">
        <v>736510</v>
      </c>
      <c r="G10" s="47" t="n">
        <v>740133</v>
      </c>
    </row>
    <row r="11" customFormat="false" ht="15.4" hidden="false" customHeight="false" outlineLevel="0" collapsed="false">
      <c r="A11" s="52" t="s">
        <v>100</v>
      </c>
      <c r="B11" s="47" t="n">
        <v>7158110</v>
      </c>
      <c r="C11" s="47" t="n">
        <v>7187135</v>
      </c>
      <c r="D11" s="47" t="n">
        <v>7274078</v>
      </c>
      <c r="E11" s="47" t="n">
        <v>7377566</v>
      </c>
      <c r="F11" s="47" t="n">
        <v>7473027</v>
      </c>
      <c r="G11" s="47" t="n">
        <v>7582384</v>
      </c>
    </row>
    <row r="12" customFormat="false" ht="15.4" hidden="false" customHeight="false" outlineLevel="0" collapsed="false">
      <c r="A12" s="52" t="s">
        <v>101</v>
      </c>
      <c r="B12" s="47" t="n">
        <v>3011553</v>
      </c>
      <c r="C12" s="47" t="n">
        <v>3014546</v>
      </c>
      <c r="D12" s="47" t="n">
        <v>3026870</v>
      </c>
      <c r="E12" s="47" t="n">
        <v>3047704</v>
      </c>
      <c r="F12" s="47" t="n">
        <v>3069463</v>
      </c>
      <c r="G12" s="47" t="n">
        <v>3088354</v>
      </c>
    </row>
    <row r="13" customFormat="false" ht="15.4" hidden="false" customHeight="false" outlineLevel="0" collapsed="false">
      <c r="A13" s="52" t="s">
        <v>102</v>
      </c>
      <c r="B13" s="47" t="n">
        <v>39555674</v>
      </c>
      <c r="C13" s="47" t="n">
        <v>39521958</v>
      </c>
      <c r="D13" s="47" t="n">
        <v>39142565</v>
      </c>
      <c r="E13" s="47" t="n">
        <v>39142414</v>
      </c>
      <c r="F13" s="47" t="n">
        <v>39198693</v>
      </c>
      <c r="G13" s="47" t="n">
        <v>39431263</v>
      </c>
    </row>
    <row r="14" customFormat="false" ht="15.4" hidden="false" customHeight="false" outlineLevel="0" collapsed="false">
      <c r="A14" s="52" t="s">
        <v>103</v>
      </c>
      <c r="B14" s="47" t="n">
        <v>5775324</v>
      </c>
      <c r="C14" s="47" t="n">
        <v>5787129</v>
      </c>
      <c r="D14" s="47" t="n">
        <v>5814036</v>
      </c>
      <c r="E14" s="47" t="n">
        <v>5850935</v>
      </c>
      <c r="F14" s="47" t="n">
        <v>5901339</v>
      </c>
      <c r="G14" s="47" t="n">
        <v>5957493</v>
      </c>
    </row>
    <row r="15" customFormat="false" ht="15.4" hidden="false" customHeight="false" outlineLevel="0" collapsed="false">
      <c r="A15" s="52" t="s">
        <v>104</v>
      </c>
      <c r="B15" s="47" t="n">
        <v>3607701</v>
      </c>
      <c r="C15" s="47" t="n">
        <v>3579918</v>
      </c>
      <c r="D15" s="47" t="n">
        <v>3606607</v>
      </c>
      <c r="E15" s="47" t="n">
        <v>3617925</v>
      </c>
      <c r="F15" s="47" t="n">
        <v>3643023</v>
      </c>
      <c r="G15" s="47" t="n">
        <v>3675069</v>
      </c>
    </row>
    <row r="16" customFormat="false" ht="15.4" hidden="false" customHeight="false" outlineLevel="0" collapsed="false">
      <c r="A16" s="52" t="s">
        <v>105</v>
      </c>
      <c r="B16" s="47" t="n">
        <v>989955</v>
      </c>
      <c r="C16" s="47" t="n">
        <v>991928</v>
      </c>
      <c r="D16" s="47" t="n">
        <v>1005062</v>
      </c>
      <c r="E16" s="47" t="n">
        <v>1020625</v>
      </c>
      <c r="F16" s="47" t="n">
        <v>1036423</v>
      </c>
      <c r="G16" s="47" t="n">
        <v>1051917</v>
      </c>
    </row>
    <row r="17" customFormat="false" ht="15.4" hidden="false" customHeight="false" outlineLevel="0" collapsed="false">
      <c r="A17" s="52" t="s">
        <v>106</v>
      </c>
      <c r="B17" s="47" t="n">
        <v>689545</v>
      </c>
      <c r="C17" s="47" t="n">
        <v>670917</v>
      </c>
      <c r="D17" s="47" t="n">
        <v>669256</v>
      </c>
      <c r="E17" s="47" t="n">
        <v>676725</v>
      </c>
      <c r="F17" s="47" t="n">
        <v>687324</v>
      </c>
      <c r="G17" s="47" t="n">
        <v>702250</v>
      </c>
    </row>
    <row r="18" customFormat="false" ht="15.4" hidden="false" customHeight="false" outlineLevel="0" collapsed="false">
      <c r="A18" s="52" t="s">
        <v>107</v>
      </c>
      <c r="B18" s="47" t="n">
        <v>21538192</v>
      </c>
      <c r="C18" s="47" t="n">
        <v>21592035</v>
      </c>
      <c r="D18" s="47" t="n">
        <v>21831949</v>
      </c>
      <c r="E18" s="47" t="n">
        <v>22379312</v>
      </c>
      <c r="F18" s="47" t="n">
        <v>22904868</v>
      </c>
      <c r="G18" s="47" t="n">
        <v>23372215</v>
      </c>
    </row>
    <row r="19" customFormat="false" ht="15.4" hidden="false" customHeight="false" outlineLevel="0" collapsed="false">
      <c r="A19" s="52" t="s">
        <v>108</v>
      </c>
      <c r="B19" s="47" t="n">
        <v>10713755</v>
      </c>
      <c r="C19" s="47" t="n">
        <v>10732888</v>
      </c>
      <c r="D19" s="47" t="n">
        <v>10792060</v>
      </c>
      <c r="E19" s="47" t="n">
        <v>10931805</v>
      </c>
      <c r="F19" s="47" t="n">
        <v>11064432</v>
      </c>
      <c r="G19" s="47" t="n">
        <v>11180878</v>
      </c>
    </row>
    <row r="20" customFormat="false" ht="15.4" hidden="false" customHeight="false" outlineLevel="0" collapsed="false">
      <c r="A20" s="52" t="s">
        <v>109</v>
      </c>
      <c r="B20" s="47" t="n">
        <v>1455252</v>
      </c>
      <c r="C20" s="47" t="n">
        <v>1451252</v>
      </c>
      <c r="D20" s="47" t="n">
        <v>1447029</v>
      </c>
      <c r="E20" s="47" t="n">
        <v>1440359</v>
      </c>
      <c r="F20" s="47" t="n">
        <v>1441387</v>
      </c>
      <c r="G20" s="47" t="n">
        <v>1446146</v>
      </c>
    </row>
    <row r="21" customFormat="false" ht="15.4" hidden="false" customHeight="false" outlineLevel="0" collapsed="false">
      <c r="A21" s="52" t="s">
        <v>110</v>
      </c>
      <c r="B21" s="47" t="n">
        <v>1839140</v>
      </c>
      <c r="C21" s="47" t="n">
        <v>1849415</v>
      </c>
      <c r="D21" s="47" t="n">
        <v>1904848</v>
      </c>
      <c r="E21" s="47" t="n">
        <v>1944299</v>
      </c>
      <c r="F21" s="47" t="n">
        <v>1971122</v>
      </c>
      <c r="G21" s="47" t="n">
        <v>2001619</v>
      </c>
    </row>
    <row r="22" customFormat="false" ht="15.4" hidden="false" customHeight="false" outlineLevel="0" collapsed="false">
      <c r="A22" s="52" t="s">
        <v>111</v>
      </c>
      <c r="B22" s="47" t="n">
        <v>12821814</v>
      </c>
      <c r="C22" s="47" t="n">
        <v>12799088</v>
      </c>
      <c r="D22" s="47" t="n">
        <v>12700641</v>
      </c>
      <c r="E22" s="47" t="n">
        <v>12621821</v>
      </c>
      <c r="F22" s="47" t="n">
        <v>12642259</v>
      </c>
      <c r="G22" s="47" t="n">
        <v>12710158</v>
      </c>
    </row>
    <row r="23" customFormat="false" ht="15.4" hidden="false" customHeight="false" outlineLevel="0" collapsed="false">
      <c r="A23" s="52" t="s">
        <v>112</v>
      </c>
      <c r="B23" s="47" t="n">
        <v>6786587</v>
      </c>
      <c r="C23" s="47" t="n">
        <v>6790497</v>
      </c>
      <c r="D23" s="47" t="n">
        <v>6815907</v>
      </c>
      <c r="E23" s="47" t="n">
        <v>6844545</v>
      </c>
      <c r="F23" s="47" t="n">
        <v>6880131</v>
      </c>
      <c r="G23" s="47" t="n">
        <v>6924275</v>
      </c>
    </row>
    <row r="24" customFormat="false" ht="15.4" hidden="false" customHeight="false" outlineLevel="0" collapsed="false">
      <c r="A24" s="52" t="s">
        <v>113</v>
      </c>
      <c r="B24" s="47" t="n">
        <v>3190546</v>
      </c>
      <c r="C24" s="47" t="n">
        <v>3191141</v>
      </c>
      <c r="D24" s="47" t="n">
        <v>3198613</v>
      </c>
      <c r="E24" s="47" t="n">
        <v>3202820</v>
      </c>
      <c r="F24" s="47" t="n">
        <v>3218414</v>
      </c>
      <c r="G24" s="47" t="n">
        <v>3241488</v>
      </c>
    </row>
    <row r="25" customFormat="false" ht="15.4" hidden="false" customHeight="false" outlineLevel="0" collapsed="false">
      <c r="A25" s="52" t="s">
        <v>114</v>
      </c>
      <c r="B25" s="47" t="n">
        <v>2937745</v>
      </c>
      <c r="C25" s="47" t="n">
        <v>2938172</v>
      </c>
      <c r="D25" s="47" t="n">
        <v>2938338</v>
      </c>
      <c r="E25" s="47" t="n">
        <v>2937324</v>
      </c>
      <c r="F25" s="47" t="n">
        <v>2951500</v>
      </c>
      <c r="G25" s="47" t="n">
        <v>2970606</v>
      </c>
    </row>
    <row r="26" customFormat="false" ht="15.4" hidden="false" customHeight="false" outlineLevel="0" collapsed="false">
      <c r="A26" s="52" t="s">
        <v>115</v>
      </c>
      <c r="B26" s="47" t="n">
        <v>4506302</v>
      </c>
      <c r="C26" s="47" t="n">
        <v>4508318</v>
      </c>
      <c r="D26" s="47" t="n">
        <v>4507583</v>
      </c>
      <c r="E26" s="47" t="n">
        <v>4519233</v>
      </c>
      <c r="F26" s="47" t="n">
        <v>4550595</v>
      </c>
      <c r="G26" s="47" t="n">
        <v>4588372</v>
      </c>
    </row>
    <row r="27" customFormat="false" ht="15.4" hidden="false" customHeight="false" outlineLevel="0" collapsed="false">
      <c r="A27" s="52" t="s">
        <v>116</v>
      </c>
      <c r="B27" s="47" t="n">
        <v>4657874</v>
      </c>
      <c r="C27" s="47" t="n">
        <v>4652301</v>
      </c>
      <c r="D27" s="47" t="n">
        <v>4627971</v>
      </c>
      <c r="E27" s="47" t="n">
        <v>4593687</v>
      </c>
      <c r="F27" s="47" t="n">
        <v>4588071</v>
      </c>
      <c r="G27" s="47" t="n">
        <v>4597740</v>
      </c>
    </row>
    <row r="28" customFormat="false" ht="15.4" hidden="false" customHeight="false" outlineLevel="0" collapsed="false">
      <c r="A28" s="52" t="s">
        <v>117</v>
      </c>
      <c r="B28" s="47" t="n">
        <v>1363196</v>
      </c>
      <c r="C28" s="47" t="n">
        <v>1364571</v>
      </c>
      <c r="D28" s="47" t="n">
        <v>1378931</v>
      </c>
      <c r="E28" s="47" t="n">
        <v>1390922</v>
      </c>
      <c r="F28" s="47" t="n">
        <v>1399646</v>
      </c>
      <c r="G28" s="47" t="n">
        <v>1405012</v>
      </c>
    </row>
    <row r="29" customFormat="false" ht="15.4" hidden="false" customHeight="false" outlineLevel="0" collapsed="false">
      <c r="A29" s="52" t="s">
        <v>118</v>
      </c>
      <c r="B29" s="47" t="n">
        <v>6181629</v>
      </c>
      <c r="C29" s="47" t="n">
        <v>6177935</v>
      </c>
      <c r="D29" s="47" t="n">
        <v>6179403</v>
      </c>
      <c r="E29" s="47" t="n">
        <v>6192440</v>
      </c>
      <c r="F29" s="47" t="n">
        <v>6217062</v>
      </c>
      <c r="G29" s="47" t="n">
        <v>6263220</v>
      </c>
    </row>
    <row r="30" customFormat="false" ht="15.4" hidden="false" customHeight="false" outlineLevel="0" collapsed="false">
      <c r="A30" s="52" t="s">
        <v>119</v>
      </c>
      <c r="B30" s="47" t="n">
        <v>7033132</v>
      </c>
      <c r="C30" s="47" t="n">
        <v>6994598</v>
      </c>
      <c r="D30" s="47" t="n">
        <v>7000474</v>
      </c>
      <c r="E30" s="47" t="n">
        <v>7022468</v>
      </c>
      <c r="F30" s="47" t="n">
        <v>7066568</v>
      </c>
      <c r="G30" s="47" t="n">
        <v>7136171</v>
      </c>
    </row>
    <row r="31" customFormat="false" ht="15.4" hidden="false" customHeight="false" outlineLevel="0" collapsed="false">
      <c r="A31" s="52" t="s">
        <v>120</v>
      </c>
      <c r="B31" s="47" t="n">
        <v>10079338</v>
      </c>
      <c r="C31" s="47" t="n">
        <v>10072703</v>
      </c>
      <c r="D31" s="47" t="n">
        <v>10041351</v>
      </c>
      <c r="E31" s="47" t="n">
        <v>10050877</v>
      </c>
      <c r="F31" s="47" t="n">
        <v>10083356</v>
      </c>
      <c r="G31" s="47" t="n">
        <v>10140459</v>
      </c>
    </row>
    <row r="32" customFormat="false" ht="15.4" hidden="false" customHeight="false" outlineLevel="0" collapsed="false">
      <c r="A32" s="52" t="s">
        <v>121</v>
      </c>
      <c r="B32" s="47" t="n">
        <v>5706692</v>
      </c>
      <c r="C32" s="47" t="n">
        <v>5710735</v>
      </c>
      <c r="D32" s="47" t="n">
        <v>5718660</v>
      </c>
      <c r="E32" s="47" t="n">
        <v>5721621</v>
      </c>
      <c r="F32" s="47" t="n">
        <v>5753048</v>
      </c>
      <c r="G32" s="47" t="n">
        <v>5793151</v>
      </c>
    </row>
    <row r="33" customFormat="false" ht="15.4" hidden="false" customHeight="false" outlineLevel="0" collapsed="false">
      <c r="A33" s="52" t="s">
        <v>122</v>
      </c>
      <c r="B33" s="47" t="n">
        <v>2961278</v>
      </c>
      <c r="C33" s="47" t="n">
        <v>2958536</v>
      </c>
      <c r="D33" s="47" t="n">
        <v>2947209</v>
      </c>
      <c r="E33" s="47" t="n">
        <v>2941939</v>
      </c>
      <c r="F33" s="47" t="n">
        <v>2943172</v>
      </c>
      <c r="G33" s="47" t="n">
        <v>2943045</v>
      </c>
    </row>
    <row r="34" customFormat="false" ht="15.4" hidden="false" customHeight="false" outlineLevel="0" collapsed="false">
      <c r="A34" s="52" t="s">
        <v>123</v>
      </c>
      <c r="B34" s="47" t="n">
        <v>6154854</v>
      </c>
      <c r="C34" s="47" t="n">
        <v>6154744</v>
      </c>
      <c r="D34" s="47" t="n">
        <v>6171374</v>
      </c>
      <c r="E34" s="47" t="n">
        <v>6179414</v>
      </c>
      <c r="F34" s="47" t="n">
        <v>6208038</v>
      </c>
      <c r="G34" s="47" t="n">
        <v>6245466</v>
      </c>
    </row>
    <row r="35" customFormat="false" ht="15.4" hidden="false" customHeight="false" outlineLevel="0" collapsed="false">
      <c r="A35" s="52" t="s">
        <v>124</v>
      </c>
      <c r="B35" s="47" t="n">
        <v>1084216</v>
      </c>
      <c r="C35" s="47" t="n">
        <v>1087230</v>
      </c>
      <c r="D35" s="47" t="n">
        <v>1106522</v>
      </c>
      <c r="E35" s="47" t="n">
        <v>1122095</v>
      </c>
      <c r="F35" s="47" t="n">
        <v>1131302</v>
      </c>
      <c r="G35" s="47" t="n">
        <v>1137233</v>
      </c>
    </row>
    <row r="36" customFormat="false" ht="15.4" hidden="false" customHeight="false" outlineLevel="0" collapsed="false">
      <c r="A36" s="52" t="s">
        <v>125</v>
      </c>
      <c r="B36" s="47" t="n">
        <v>1961996</v>
      </c>
      <c r="C36" s="47" t="n">
        <v>1963387</v>
      </c>
      <c r="D36" s="47" t="n">
        <v>1964537</v>
      </c>
      <c r="E36" s="47" t="n">
        <v>1972246</v>
      </c>
      <c r="F36" s="47" t="n">
        <v>1987864</v>
      </c>
      <c r="G36" s="47" t="n">
        <v>2005465</v>
      </c>
    </row>
    <row r="37" customFormat="false" ht="15.4" hidden="false" customHeight="false" outlineLevel="0" collapsed="false">
      <c r="A37" s="52" t="s">
        <v>126</v>
      </c>
      <c r="B37" s="47" t="n">
        <v>3105595</v>
      </c>
      <c r="C37" s="47" t="n">
        <v>3116967</v>
      </c>
      <c r="D37" s="47" t="n">
        <v>3148141</v>
      </c>
      <c r="E37" s="47" t="n">
        <v>3176116</v>
      </c>
      <c r="F37" s="47" t="n">
        <v>3214363</v>
      </c>
      <c r="G37" s="47" t="n">
        <v>3267467</v>
      </c>
    </row>
    <row r="38" customFormat="false" ht="15.4" hidden="false" customHeight="false" outlineLevel="0" collapsed="false">
      <c r="A38" s="52" t="s">
        <v>127</v>
      </c>
      <c r="B38" s="47" t="n">
        <v>1377546</v>
      </c>
      <c r="C38" s="47" t="n">
        <v>1378756</v>
      </c>
      <c r="D38" s="47" t="n">
        <v>1387677</v>
      </c>
      <c r="E38" s="47" t="n">
        <v>1396678</v>
      </c>
      <c r="F38" s="47" t="n">
        <v>1402199</v>
      </c>
      <c r="G38" s="47" t="n">
        <v>1409032</v>
      </c>
    </row>
    <row r="39" customFormat="false" ht="15.4" hidden="false" customHeight="false" outlineLevel="0" collapsed="false">
      <c r="A39" s="52" t="s">
        <v>128</v>
      </c>
      <c r="B39" s="47" t="n">
        <v>9289014</v>
      </c>
      <c r="C39" s="47" t="n">
        <v>9272794</v>
      </c>
      <c r="D39" s="47" t="n">
        <v>9270541</v>
      </c>
      <c r="E39" s="47" t="n">
        <v>9295227</v>
      </c>
      <c r="F39" s="47" t="n">
        <v>9379642</v>
      </c>
      <c r="G39" s="47" t="n">
        <v>9500851</v>
      </c>
    </row>
    <row r="40" customFormat="false" ht="15.4" hidden="false" customHeight="false" outlineLevel="0" collapsed="false">
      <c r="A40" s="52" t="s">
        <v>129</v>
      </c>
      <c r="B40" s="47" t="n">
        <v>2117555</v>
      </c>
      <c r="C40" s="47" t="n">
        <v>2118606</v>
      </c>
      <c r="D40" s="47" t="n">
        <v>2117333</v>
      </c>
      <c r="E40" s="47" t="n">
        <v>2113868</v>
      </c>
      <c r="F40" s="47" t="n">
        <v>2121164</v>
      </c>
      <c r="G40" s="47" t="n">
        <v>2130256</v>
      </c>
    </row>
    <row r="41" customFormat="false" ht="15.4" hidden="false" customHeight="false" outlineLevel="0" collapsed="false">
      <c r="A41" s="52" t="s">
        <v>130</v>
      </c>
      <c r="B41" s="47" t="n">
        <v>20203772</v>
      </c>
      <c r="C41" s="47" t="n">
        <v>20105171</v>
      </c>
      <c r="D41" s="47" t="n">
        <v>19848276</v>
      </c>
      <c r="E41" s="47" t="n">
        <v>19703747</v>
      </c>
      <c r="F41" s="47" t="n">
        <v>19737367</v>
      </c>
      <c r="G41" s="47" t="n">
        <v>19867248</v>
      </c>
    </row>
    <row r="42" customFormat="false" ht="15.4" hidden="false" customHeight="false" outlineLevel="0" collapsed="false">
      <c r="A42" s="52" t="s">
        <v>131</v>
      </c>
      <c r="B42" s="47" t="n">
        <v>10441499</v>
      </c>
      <c r="C42" s="47" t="n">
        <v>10449652</v>
      </c>
      <c r="D42" s="47" t="n">
        <v>10564320</v>
      </c>
      <c r="E42" s="47" t="n">
        <v>10710793</v>
      </c>
      <c r="F42" s="47" t="n">
        <v>10881189</v>
      </c>
      <c r="G42" s="47" t="n">
        <v>11046024</v>
      </c>
    </row>
    <row r="43" customFormat="false" ht="15.4" hidden="false" customHeight="false" outlineLevel="0" collapsed="false">
      <c r="A43" s="52" t="s">
        <v>132</v>
      </c>
      <c r="B43" s="47" t="n">
        <v>779046</v>
      </c>
      <c r="C43" s="47" t="n">
        <v>779563</v>
      </c>
      <c r="D43" s="47" t="n">
        <v>777966</v>
      </c>
      <c r="E43" s="47" t="n">
        <v>781057</v>
      </c>
      <c r="F43" s="47" t="n">
        <v>789047</v>
      </c>
      <c r="G43" s="47" t="n">
        <v>796568</v>
      </c>
    </row>
    <row r="44" customFormat="false" ht="15.4" hidden="false" customHeight="false" outlineLevel="0" collapsed="false">
      <c r="A44" s="52" t="s">
        <v>133</v>
      </c>
      <c r="B44" s="47" t="n">
        <v>11799453</v>
      </c>
      <c r="C44" s="47" t="n">
        <v>11798905</v>
      </c>
      <c r="D44" s="47" t="n">
        <v>11767344</v>
      </c>
      <c r="E44" s="47" t="n">
        <v>11777874</v>
      </c>
      <c r="F44" s="47" t="n">
        <v>11824034</v>
      </c>
      <c r="G44" s="47" t="n">
        <v>11883304</v>
      </c>
    </row>
    <row r="45" customFormat="false" ht="15.4" hidden="false" customHeight="false" outlineLevel="0" collapsed="false">
      <c r="A45" s="52" t="s">
        <v>134</v>
      </c>
      <c r="B45" s="47" t="n">
        <v>3959405</v>
      </c>
      <c r="C45" s="47" t="n">
        <v>3965415</v>
      </c>
      <c r="D45" s="47" t="n">
        <v>3992238</v>
      </c>
      <c r="E45" s="47" t="n">
        <v>4026229</v>
      </c>
      <c r="F45" s="47" t="n">
        <v>4063882</v>
      </c>
      <c r="G45" s="47" t="n">
        <v>4095393</v>
      </c>
    </row>
    <row r="46" customFormat="false" ht="15.4" hidden="false" customHeight="false" outlineLevel="0" collapsed="false">
      <c r="A46" s="52" t="s">
        <v>135</v>
      </c>
      <c r="B46" s="47" t="n">
        <v>4237224</v>
      </c>
      <c r="C46" s="47" t="n">
        <v>4243779</v>
      </c>
      <c r="D46" s="47" t="n">
        <v>4254280</v>
      </c>
      <c r="E46" s="47" t="n">
        <v>4247372</v>
      </c>
      <c r="F46" s="47" t="n">
        <v>4253653</v>
      </c>
      <c r="G46" s="47" t="n">
        <v>4272371</v>
      </c>
    </row>
    <row r="47" customFormat="false" ht="15.4" hidden="false" customHeight="false" outlineLevel="0" collapsed="false">
      <c r="A47" s="52" t="s">
        <v>136</v>
      </c>
      <c r="B47" s="47" t="n">
        <v>13002909</v>
      </c>
      <c r="C47" s="47" t="n">
        <v>12996143</v>
      </c>
      <c r="D47" s="47" t="n">
        <v>13015571</v>
      </c>
      <c r="E47" s="47" t="n">
        <v>12984990</v>
      </c>
      <c r="F47" s="47" t="n">
        <v>13017721</v>
      </c>
      <c r="G47" s="47" t="n">
        <v>13078751</v>
      </c>
    </row>
    <row r="48" customFormat="false" ht="15.4" hidden="false" customHeight="false" outlineLevel="0" collapsed="false">
      <c r="A48" s="52" t="s">
        <v>137</v>
      </c>
      <c r="B48" s="47" t="n">
        <v>1097354</v>
      </c>
      <c r="C48" s="47" t="n">
        <v>1096530</v>
      </c>
      <c r="D48" s="47" t="n">
        <v>1097246</v>
      </c>
      <c r="E48" s="47" t="n">
        <v>1099498</v>
      </c>
      <c r="F48" s="47" t="n">
        <v>1103429</v>
      </c>
      <c r="G48" s="47" t="n">
        <v>1112308</v>
      </c>
    </row>
    <row r="49" customFormat="false" ht="15.4" hidden="false" customHeight="false" outlineLevel="0" collapsed="false">
      <c r="A49" s="52" t="s">
        <v>138</v>
      </c>
      <c r="B49" s="47" t="n">
        <v>5118252</v>
      </c>
      <c r="C49" s="47" t="n">
        <v>5132249</v>
      </c>
      <c r="D49" s="47" t="n">
        <v>5194274</v>
      </c>
      <c r="E49" s="47" t="n">
        <v>5287935</v>
      </c>
      <c r="F49" s="47" t="n">
        <v>5387830</v>
      </c>
      <c r="G49" s="47" t="n">
        <v>5478831</v>
      </c>
    </row>
    <row r="50" customFormat="false" ht="15.4" hidden="false" customHeight="false" outlineLevel="0" collapsed="false">
      <c r="A50" s="52" t="s">
        <v>139</v>
      </c>
      <c r="B50" s="47" t="n">
        <v>886729</v>
      </c>
      <c r="C50" s="47" t="n">
        <v>887948</v>
      </c>
      <c r="D50" s="47" t="n">
        <v>896492</v>
      </c>
      <c r="E50" s="47" t="n">
        <v>909723</v>
      </c>
      <c r="F50" s="47" t="n">
        <v>918305</v>
      </c>
      <c r="G50" s="47" t="n">
        <v>924669</v>
      </c>
    </row>
    <row r="51" customFormat="false" ht="15.4" hidden="false" customHeight="false" outlineLevel="0" collapsed="false">
      <c r="A51" s="52" t="s">
        <v>140</v>
      </c>
      <c r="B51" s="47" t="n">
        <v>6912347</v>
      </c>
      <c r="C51" s="47" t="n">
        <v>6927904</v>
      </c>
      <c r="D51" s="47" t="n">
        <v>6965740</v>
      </c>
      <c r="E51" s="47" t="n">
        <v>7062217</v>
      </c>
      <c r="F51" s="47" t="n">
        <v>7148304</v>
      </c>
      <c r="G51" s="47" t="n">
        <v>7227750</v>
      </c>
    </row>
    <row r="52" customFormat="false" ht="15.4" hidden="false" customHeight="false" outlineLevel="0" collapsed="false">
      <c r="A52" s="52" t="s">
        <v>141</v>
      </c>
      <c r="B52" s="47" t="n">
        <v>29149458</v>
      </c>
      <c r="C52" s="47" t="n">
        <v>29239570</v>
      </c>
      <c r="D52" s="47" t="n">
        <v>29570351</v>
      </c>
      <c r="E52" s="47" t="n">
        <v>30113488</v>
      </c>
      <c r="F52" s="47" t="n">
        <v>30727890</v>
      </c>
      <c r="G52" s="47" t="n">
        <v>31290831</v>
      </c>
    </row>
    <row r="53" customFormat="false" ht="15.4" hidden="false" customHeight="false" outlineLevel="0" collapsed="false">
      <c r="A53" s="52" t="s">
        <v>142</v>
      </c>
      <c r="B53" s="47" t="n">
        <v>3271608</v>
      </c>
      <c r="C53" s="47" t="n">
        <v>3284077</v>
      </c>
      <c r="D53" s="47" t="n">
        <v>3339738</v>
      </c>
      <c r="E53" s="47" t="n">
        <v>3391011</v>
      </c>
      <c r="F53" s="47" t="n">
        <v>3443222</v>
      </c>
      <c r="G53" s="47" t="n">
        <v>3503613</v>
      </c>
    </row>
    <row r="54" customFormat="false" ht="15.4" hidden="false" customHeight="false" outlineLevel="0" collapsed="false">
      <c r="A54" s="52" t="s">
        <v>143</v>
      </c>
      <c r="B54" s="47" t="n">
        <v>643082</v>
      </c>
      <c r="C54" s="47" t="n">
        <v>642977</v>
      </c>
      <c r="D54" s="47" t="n">
        <v>647210</v>
      </c>
      <c r="E54" s="47" t="n">
        <v>648142</v>
      </c>
      <c r="F54" s="47" t="n">
        <v>648708</v>
      </c>
      <c r="G54" s="47" t="n">
        <v>648493</v>
      </c>
    </row>
    <row r="55" customFormat="false" ht="15.4" hidden="false" customHeight="false" outlineLevel="0" collapsed="false">
      <c r="A55" s="52" t="s">
        <v>144</v>
      </c>
      <c r="B55" s="47" t="n">
        <v>8631388</v>
      </c>
      <c r="C55" s="47" t="n">
        <v>8637615</v>
      </c>
      <c r="D55" s="47" t="n">
        <v>8658910</v>
      </c>
      <c r="E55" s="47" t="n">
        <v>8683414</v>
      </c>
      <c r="F55" s="47" t="n">
        <v>8734685</v>
      </c>
      <c r="G55" s="47" t="n">
        <v>8811195</v>
      </c>
    </row>
    <row r="56" customFormat="false" ht="15.4" hidden="false" customHeight="false" outlineLevel="0" collapsed="false">
      <c r="A56" s="52" t="s">
        <v>145</v>
      </c>
      <c r="B56" s="47" t="n">
        <v>7707586</v>
      </c>
      <c r="C56" s="47" t="n">
        <v>7727209</v>
      </c>
      <c r="D56" s="47" t="n">
        <v>7743760</v>
      </c>
      <c r="E56" s="47" t="n">
        <v>7794123</v>
      </c>
      <c r="F56" s="47" t="n">
        <v>7857320</v>
      </c>
      <c r="G56" s="47" t="n">
        <v>7958180</v>
      </c>
    </row>
    <row r="57" customFormat="false" ht="15.4" hidden="false" customHeight="false" outlineLevel="0" collapsed="false">
      <c r="A57" s="52" t="s">
        <v>146</v>
      </c>
      <c r="B57" s="47" t="n">
        <v>1793736</v>
      </c>
      <c r="C57" s="47" t="n">
        <v>1791646</v>
      </c>
      <c r="D57" s="47" t="n">
        <v>1785618</v>
      </c>
      <c r="E57" s="47" t="n">
        <v>1774122</v>
      </c>
      <c r="F57" s="47" t="n">
        <v>1770495</v>
      </c>
      <c r="G57" s="47" t="n">
        <v>1769979</v>
      </c>
    </row>
    <row r="58" customFormat="false" ht="15.4" hidden="false" customHeight="false" outlineLevel="0" collapsed="false">
      <c r="A58" s="52" t="s">
        <v>147</v>
      </c>
      <c r="B58" s="47" t="n">
        <v>5894170</v>
      </c>
      <c r="C58" s="47" t="n">
        <v>5897375</v>
      </c>
      <c r="D58" s="47" t="n">
        <v>5881608</v>
      </c>
      <c r="E58" s="47" t="n">
        <v>5903975</v>
      </c>
      <c r="F58" s="47" t="n">
        <v>5930405</v>
      </c>
      <c r="G58" s="47" t="n">
        <v>5960975</v>
      </c>
    </row>
    <row r="59" customFormat="false" ht="15.4" hidden="false" customHeight="false" outlineLevel="0" collapsed="false">
      <c r="A59" s="52" t="s">
        <v>148</v>
      </c>
      <c r="B59" s="47" t="n">
        <v>576844</v>
      </c>
      <c r="C59" s="47" t="n">
        <v>577681</v>
      </c>
      <c r="D59" s="47" t="n">
        <v>579636</v>
      </c>
      <c r="E59" s="47" t="n">
        <v>581978</v>
      </c>
      <c r="F59" s="47" t="n">
        <v>585067</v>
      </c>
      <c r="G59" s="47" t="n">
        <v>587618</v>
      </c>
    </row>
    <row r="60" customFormat="false" ht="15.4" hidden="false" customHeight="false" outlineLevel="0" collapsed="false">
      <c r="A60" s="53" t="s">
        <v>149</v>
      </c>
      <c r="B60" s="49" t="n">
        <v>3285874</v>
      </c>
      <c r="C60" s="49" t="n">
        <v>3281590</v>
      </c>
      <c r="D60" s="49" t="n">
        <v>3262711</v>
      </c>
      <c r="E60" s="49" t="n">
        <v>3220137</v>
      </c>
      <c r="F60" s="49" t="n">
        <v>3203792</v>
      </c>
      <c r="G60" s="49" t="n">
        <v>3203295</v>
      </c>
    </row>
  </sheetData>
  <mergeCells count="4">
    <mergeCell ref="A1:G1"/>
    <mergeCell ref="A2:A3"/>
    <mergeCell ref="B2:B3"/>
    <mergeCell ref="C2:G2"/>
  </mergeCell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colBreaks count="1" manualBreakCount="1">
    <brk id="6" man="true" max="65535" min="0"/>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G78"/>
  <sheetViews>
    <sheetView showFormulas="false" showGridLines="true" showRowColHeaders="true" showZeros="true" rightToLeft="false" tabSelected="false" showOutlineSymbols="true" defaultGridColor="true" view="normal" topLeftCell="E13" colorId="64" zoomScale="100" zoomScaleNormal="100" zoomScalePageLayoutView="100" workbookViewId="0">
      <selection pane="topLeft" activeCell="Q49" activeCellId="0" sqref="Q49"/>
    </sheetView>
  </sheetViews>
  <sheetFormatPr defaultColWidth="17.00390625" defaultRowHeight="12.75" customHeight="true" zeroHeight="false" outlineLevelRow="0" outlineLevelCol="0"/>
  <cols>
    <col collapsed="false" customWidth="true" hidden="false" outlineLevel="0" max="1" min="1" style="54" width="17.15"/>
    <col collapsed="false" customWidth="true" hidden="false" outlineLevel="0" max="4" min="2" style="54" width="9.86"/>
    <col collapsed="false" customWidth="true" hidden="false" outlineLevel="0" max="5" min="5" style="55" width="12.42"/>
    <col collapsed="false" customWidth="true" hidden="false" outlineLevel="0" max="6" min="6" style="55" width="12"/>
    <col collapsed="false" customWidth="true" hidden="false" outlineLevel="0" max="7" min="7" style="55" width="13.42"/>
    <col collapsed="false" customWidth="true" hidden="false" outlineLevel="0" max="8" min="8" style="55" width="12.42"/>
    <col collapsed="false" customWidth="true" hidden="false" outlineLevel="0" max="12" min="9" style="55" width="12"/>
    <col collapsed="false" customWidth="true" hidden="false" outlineLevel="0" max="13" min="13" style="55" width="16"/>
    <col collapsed="false" customWidth="true" hidden="false" outlineLevel="0" max="14" min="14" style="55" width="12"/>
    <col collapsed="false" customWidth="true" hidden="false" outlineLevel="0" max="15" min="15" style="55" width="13.42"/>
    <col collapsed="false" customWidth="true" hidden="false" outlineLevel="0" max="16" min="16" style="55" width="12"/>
    <col collapsed="false" customWidth="true" hidden="false" outlineLevel="0" max="17" min="17" style="55" width="13.42"/>
    <col collapsed="false" customWidth="true" hidden="false" outlineLevel="0" max="18" min="18" style="55" width="12"/>
    <col collapsed="false" customWidth="true" hidden="false" outlineLevel="0" max="20" min="19" style="55" width="12.42"/>
    <col collapsed="false" customWidth="true" hidden="false" outlineLevel="0" max="21" min="21" style="55" width="13.42"/>
    <col collapsed="false" customWidth="true" hidden="false" outlineLevel="0" max="23" min="22" style="55" width="12"/>
    <col collapsed="false" customWidth="true" hidden="false" outlineLevel="0" max="24" min="24" style="55" width="12.42"/>
    <col collapsed="false" customWidth="true" hidden="false" outlineLevel="0" max="25" min="25" style="55" width="16"/>
    <col collapsed="false" customWidth="true" hidden="false" outlineLevel="0" max="26" min="26" style="55" width="12"/>
    <col collapsed="false" customWidth="true" hidden="false" outlineLevel="0" max="27" min="27" style="55" width="12.42"/>
    <col collapsed="false" customWidth="true" hidden="false" outlineLevel="0" max="28" min="28" style="55" width="12"/>
    <col collapsed="false" customWidth="true" hidden="false" outlineLevel="0" max="29" min="29" style="55" width="12.42"/>
    <col collapsed="false" customWidth="true" hidden="false" outlineLevel="0" max="30" min="30" style="55" width="13.42"/>
    <col collapsed="false" customWidth="false" hidden="false" outlineLevel="0" max="31" min="31" style="55" width="17"/>
    <col collapsed="false" customWidth="false" hidden="false" outlineLevel="0" max="32" min="32" style="54" width="17"/>
    <col collapsed="false" customWidth="true" hidden="false" outlineLevel="0" max="33" min="33" style="54" width="13.42"/>
    <col collapsed="false" customWidth="false" hidden="false" outlineLevel="0" max="16384" min="34" style="40" width="17"/>
  </cols>
  <sheetData>
    <row r="1" customFormat="false" ht="35.25" hidden="false" customHeight="false" outlineLevel="0" collapsed="false">
      <c r="A1" s="56" t="s">
        <v>150</v>
      </c>
      <c r="B1" s="56" t="s">
        <v>151</v>
      </c>
      <c r="C1" s="56" t="s">
        <v>152</v>
      </c>
      <c r="D1" s="56" t="s">
        <v>153</v>
      </c>
      <c r="E1" s="56" t="s">
        <v>154</v>
      </c>
      <c r="F1" s="56" t="s">
        <v>155</v>
      </c>
      <c r="G1" s="56" t="s">
        <v>156</v>
      </c>
      <c r="H1" s="56" t="s">
        <v>157</v>
      </c>
      <c r="I1" s="56" t="s">
        <v>158</v>
      </c>
      <c r="J1" s="56" t="s">
        <v>159</v>
      </c>
      <c r="K1" s="56" t="s">
        <v>160</v>
      </c>
      <c r="L1" s="56" t="s">
        <v>161</v>
      </c>
      <c r="M1" s="56" t="s">
        <v>162</v>
      </c>
      <c r="N1" s="56" t="s">
        <v>163</v>
      </c>
      <c r="O1" s="56" t="s">
        <v>164</v>
      </c>
      <c r="P1" s="56" t="s">
        <v>165</v>
      </c>
      <c r="Q1" s="56" t="s">
        <v>166</v>
      </c>
      <c r="R1" s="56" t="s">
        <v>167</v>
      </c>
      <c r="S1" s="56" t="s">
        <v>168</v>
      </c>
      <c r="T1" s="56" t="s">
        <v>169</v>
      </c>
      <c r="U1" s="56" t="s">
        <v>170</v>
      </c>
      <c r="V1" s="56" t="s">
        <v>171</v>
      </c>
      <c r="W1" s="56" t="s">
        <v>172</v>
      </c>
      <c r="X1" s="56" t="s">
        <v>173</v>
      </c>
      <c r="Y1" s="56" t="s">
        <v>174</v>
      </c>
      <c r="Z1" s="56" t="s">
        <v>175</v>
      </c>
      <c r="AA1" s="56" t="s">
        <v>97</v>
      </c>
      <c r="AB1" s="56" t="s">
        <v>176</v>
      </c>
      <c r="AC1" s="57" t="s">
        <v>177</v>
      </c>
      <c r="AD1" s="57" t="s">
        <v>178</v>
      </c>
      <c r="AE1" s="57" t="s">
        <v>179</v>
      </c>
      <c r="AF1" s="57" t="s">
        <v>180</v>
      </c>
      <c r="AG1" s="58"/>
    </row>
    <row r="2" customFormat="false" ht="13.8" hidden="false" customHeight="false" outlineLevel="0" collapsed="false">
      <c r="A2" s="59" t="s">
        <v>181</v>
      </c>
      <c r="B2" s="60" t="n">
        <v>9</v>
      </c>
      <c r="C2" s="60" t="n">
        <v>9</v>
      </c>
      <c r="D2" s="60"/>
      <c r="E2" s="61"/>
      <c r="F2" s="61"/>
      <c r="G2" s="61"/>
      <c r="H2" s="61"/>
      <c r="I2" s="61"/>
      <c r="J2" s="61"/>
      <c r="K2" s="61"/>
      <c r="L2" s="61"/>
      <c r="M2" s="62" t="n">
        <v>772412</v>
      </c>
      <c r="N2" s="61"/>
      <c r="O2" s="62" t="n">
        <v>12075</v>
      </c>
      <c r="P2" s="61"/>
      <c r="Q2" s="62" t="n">
        <v>4930</v>
      </c>
      <c r="R2" s="61"/>
      <c r="S2" s="61"/>
      <c r="T2" s="61"/>
      <c r="U2" s="62" t="n">
        <v>4319</v>
      </c>
      <c r="V2" s="61"/>
      <c r="W2" s="61"/>
      <c r="X2" s="61"/>
      <c r="Y2" s="62" t="n">
        <v>1462616</v>
      </c>
      <c r="Z2" s="61"/>
      <c r="AA2" s="61"/>
      <c r="AB2" s="61"/>
      <c r="AC2" s="63"/>
      <c r="AD2" s="64" t="n">
        <v>8738</v>
      </c>
      <c r="AE2" s="62" t="n">
        <v>2265090</v>
      </c>
      <c r="AF2" s="65" t="n">
        <f aca="false">0+SUM(E2:L2,N2:X2,Z2:AD2)</f>
        <v>30062</v>
      </c>
      <c r="AG2" s="58"/>
    </row>
    <row r="3" customFormat="false" ht="13.8" hidden="false" customHeight="false" outlineLevel="0" collapsed="false">
      <c r="A3" s="66" t="s">
        <v>182</v>
      </c>
      <c r="B3" s="67" t="n">
        <v>3</v>
      </c>
      <c r="C3" s="67" t="n">
        <v>3</v>
      </c>
      <c r="D3" s="67"/>
      <c r="E3" s="68"/>
      <c r="F3" s="68"/>
      <c r="G3" s="68"/>
      <c r="H3" s="68"/>
      <c r="I3" s="68"/>
      <c r="J3" s="68"/>
      <c r="K3" s="68"/>
      <c r="L3" s="68"/>
      <c r="M3" s="69" t="n">
        <v>140026</v>
      </c>
      <c r="N3" s="68"/>
      <c r="O3" s="69" t="n">
        <v>5670</v>
      </c>
      <c r="P3" s="68"/>
      <c r="Q3" s="69" t="n">
        <v>3040</v>
      </c>
      <c r="R3" s="68"/>
      <c r="S3" s="68"/>
      <c r="T3" s="68" t="n">
        <v>702</v>
      </c>
      <c r="U3" s="69" t="n">
        <v>2342</v>
      </c>
      <c r="V3" s="68"/>
      <c r="W3" s="68"/>
      <c r="X3" s="68" t="n">
        <v>812</v>
      </c>
      <c r="Y3" s="69" t="n">
        <v>184458</v>
      </c>
      <c r="Z3" s="68"/>
      <c r="AA3" s="69" t="n">
        <v>1127</v>
      </c>
      <c r="AB3" s="68"/>
      <c r="AC3" s="70"/>
      <c r="AD3" s="71"/>
      <c r="AE3" s="69" t="n">
        <v>338177</v>
      </c>
      <c r="AF3" s="72" t="n">
        <f aca="false">0+SUM(E3:L3,N3:X3,Z3:AD3)</f>
        <v>13693</v>
      </c>
      <c r="AG3" s="58"/>
    </row>
    <row r="4" customFormat="false" ht="13.8" hidden="false" customHeight="false" outlineLevel="0" collapsed="false">
      <c r="A4" s="66" t="s">
        <v>183</v>
      </c>
      <c r="B4" s="67" t="n">
        <v>11</v>
      </c>
      <c r="C4" s="67" t="n">
        <v>11</v>
      </c>
      <c r="D4" s="67"/>
      <c r="E4" s="68" t="n">
        <v>77</v>
      </c>
      <c r="F4" s="68"/>
      <c r="G4" s="68" t="n">
        <v>689</v>
      </c>
      <c r="H4" s="68"/>
      <c r="I4" s="68"/>
      <c r="J4" s="68"/>
      <c r="K4" s="68"/>
      <c r="L4" s="68"/>
      <c r="M4" s="69" t="n">
        <v>1582860</v>
      </c>
      <c r="N4" s="68"/>
      <c r="O4" s="68"/>
      <c r="P4" s="68"/>
      <c r="Q4" s="69" t="n">
        <v>17898</v>
      </c>
      <c r="R4" s="68"/>
      <c r="S4" s="68" t="n">
        <v>53</v>
      </c>
      <c r="T4" s="68"/>
      <c r="U4" s="69" t="n">
        <v>18319</v>
      </c>
      <c r="V4" s="68"/>
      <c r="W4" s="68"/>
      <c r="X4" s="68"/>
      <c r="Y4" s="69" t="n">
        <v>1770242</v>
      </c>
      <c r="Z4" s="68"/>
      <c r="AA4" s="68"/>
      <c r="AB4" s="68"/>
      <c r="AC4" s="70"/>
      <c r="AD4" s="71" t="n">
        <v>23</v>
      </c>
      <c r="AE4" s="69" t="n">
        <v>3390161</v>
      </c>
      <c r="AF4" s="72" t="n">
        <f aca="false">0+SUM(E4:L4,N4:X4,Z4:AD4)</f>
        <v>37059</v>
      </c>
      <c r="AG4" s="58"/>
    </row>
    <row r="5" customFormat="false" ht="13.8" hidden="false" customHeight="false" outlineLevel="0" collapsed="false">
      <c r="A5" s="66" t="s">
        <v>184</v>
      </c>
      <c r="B5" s="67" t="n">
        <v>6</v>
      </c>
      <c r="C5" s="67" t="n">
        <v>6</v>
      </c>
      <c r="D5" s="67"/>
      <c r="E5" s="68"/>
      <c r="F5" s="68"/>
      <c r="G5" s="68"/>
      <c r="H5" s="68"/>
      <c r="I5" s="68"/>
      <c r="J5" s="68"/>
      <c r="K5" s="68"/>
      <c r="L5" s="68"/>
      <c r="M5" s="69" t="n">
        <v>396905</v>
      </c>
      <c r="N5" s="68"/>
      <c r="O5" s="69" t="n">
        <v>13255</v>
      </c>
      <c r="P5" s="68"/>
      <c r="Q5" s="69" t="n">
        <v>5715</v>
      </c>
      <c r="R5" s="68"/>
      <c r="S5" s="68"/>
      <c r="T5" s="69" t="n">
        <v>2141</v>
      </c>
      <c r="U5" s="69" t="n">
        <v>4275</v>
      </c>
      <c r="V5" s="68"/>
      <c r="W5" s="68"/>
      <c r="X5" s="68"/>
      <c r="Y5" s="69" t="n">
        <v>759241</v>
      </c>
      <c r="Z5" s="68"/>
      <c r="AA5" s="68"/>
      <c r="AB5" s="69" t="n">
        <v>1144</v>
      </c>
      <c r="AC5" s="70"/>
      <c r="AD5" s="71"/>
      <c r="AE5" s="69" t="n">
        <v>1182676</v>
      </c>
      <c r="AF5" s="72" t="n">
        <f aca="false">0+SUM(E5:L5,N5:X5,Z5:AD5)</f>
        <v>26530</v>
      </c>
      <c r="AG5" s="58"/>
    </row>
    <row r="6" customFormat="false" ht="13.8" hidden="false" customHeight="false" outlineLevel="0" collapsed="false">
      <c r="A6" s="66" t="s">
        <v>185</v>
      </c>
      <c r="B6" s="67" t="n">
        <v>54</v>
      </c>
      <c r="C6" s="73"/>
      <c r="D6" s="67" t="n">
        <v>54</v>
      </c>
      <c r="E6" s="68"/>
      <c r="F6" s="68"/>
      <c r="G6" s="69" t="n">
        <v>72539</v>
      </c>
      <c r="H6" s="68"/>
      <c r="I6" s="68"/>
      <c r="J6" s="68"/>
      <c r="K6" s="68"/>
      <c r="L6" s="68"/>
      <c r="M6" s="69" t="n">
        <v>9276179</v>
      </c>
      <c r="N6" s="68"/>
      <c r="O6" s="69" t="n">
        <v>197645</v>
      </c>
      <c r="P6" s="68"/>
      <c r="Q6" s="69" t="n">
        <v>66662</v>
      </c>
      <c r="R6" s="68"/>
      <c r="S6" s="68"/>
      <c r="T6" s="69" t="n">
        <v>2939</v>
      </c>
      <c r="U6" s="69" t="n">
        <v>167814</v>
      </c>
      <c r="V6" s="68"/>
      <c r="W6" s="68"/>
      <c r="X6" s="68"/>
      <c r="Y6" s="69" t="n">
        <v>6081697</v>
      </c>
      <c r="Z6" s="68"/>
      <c r="AA6" s="68"/>
      <c r="AB6" s="70"/>
      <c r="AC6" s="70"/>
      <c r="AD6" s="71"/>
      <c r="AE6" s="69" t="n">
        <v>15865475</v>
      </c>
      <c r="AF6" s="72" t="n">
        <f aca="false">0+SUM(E6:L6,N6:X6,Z6:AD6)</f>
        <v>507599</v>
      </c>
      <c r="AG6" s="58"/>
    </row>
    <row r="7" customFormat="false" ht="13.8" hidden="false" customHeight="false" outlineLevel="0" collapsed="false">
      <c r="A7" s="66" t="s">
        <v>186</v>
      </c>
      <c r="B7" s="67" t="n">
        <v>10</v>
      </c>
      <c r="C7" s="73"/>
      <c r="D7" s="67" t="n">
        <v>10</v>
      </c>
      <c r="E7" s="68" t="n">
        <v>15</v>
      </c>
      <c r="F7" s="68"/>
      <c r="G7" s="68" t="n">
        <v>905</v>
      </c>
      <c r="H7" s="68"/>
      <c r="I7" s="68"/>
      <c r="J7" s="68"/>
      <c r="K7" s="68"/>
      <c r="L7" s="68" t="n">
        <v>30</v>
      </c>
      <c r="M7" s="69" t="n">
        <v>1728159</v>
      </c>
      <c r="N7" s="69" t="n">
        <v>2196</v>
      </c>
      <c r="O7" s="69" t="n">
        <v>35623</v>
      </c>
      <c r="P7" s="68"/>
      <c r="Q7" s="69" t="n">
        <v>21439</v>
      </c>
      <c r="R7" s="68"/>
      <c r="S7" s="68"/>
      <c r="T7" s="68" t="n">
        <v>910</v>
      </c>
      <c r="U7" s="69" t="n">
        <v>17344</v>
      </c>
      <c r="V7" s="68"/>
      <c r="W7" s="68"/>
      <c r="X7" s="69" t="n">
        <v>3522</v>
      </c>
      <c r="Y7" s="69" t="n">
        <v>1377441</v>
      </c>
      <c r="Z7" s="68"/>
      <c r="AA7" s="69" t="n">
        <v>5149</v>
      </c>
      <c r="AB7" s="70"/>
      <c r="AC7" s="70"/>
      <c r="AD7" s="71" t="n">
        <v>12</v>
      </c>
      <c r="AE7" s="69" t="n">
        <v>3192745</v>
      </c>
      <c r="AF7" s="72" t="n">
        <f aca="false">0+SUM(E7:L7,N7:X7,Z7:AD7)</f>
        <v>87145</v>
      </c>
      <c r="AG7" s="58"/>
    </row>
    <row r="8" customFormat="false" ht="13.8" hidden="false" customHeight="false" outlineLevel="0" collapsed="false">
      <c r="A8" s="66" t="s">
        <v>187</v>
      </c>
      <c r="B8" s="67" t="n">
        <v>7</v>
      </c>
      <c r="C8" s="67"/>
      <c r="D8" s="67" t="n">
        <v>7</v>
      </c>
      <c r="E8" s="68" t="n">
        <v>21</v>
      </c>
      <c r="F8" s="68"/>
      <c r="G8" s="68" t="n">
        <v>264</v>
      </c>
      <c r="H8" s="68"/>
      <c r="I8" s="68"/>
      <c r="J8" s="68"/>
      <c r="K8" s="68"/>
      <c r="L8" s="68"/>
      <c r="M8" s="69" t="n">
        <v>992053</v>
      </c>
      <c r="N8" s="68"/>
      <c r="O8" s="69" t="n">
        <v>8448</v>
      </c>
      <c r="P8" s="68"/>
      <c r="Q8" s="69" t="n">
        <v>6729</v>
      </c>
      <c r="R8" s="68"/>
      <c r="S8" s="68"/>
      <c r="T8" s="68" t="n">
        <v>162</v>
      </c>
      <c r="U8" s="69" t="n">
        <v>14281</v>
      </c>
      <c r="V8" s="68"/>
      <c r="W8" s="68"/>
      <c r="X8" s="68"/>
      <c r="Y8" s="69" t="n">
        <v>736918</v>
      </c>
      <c r="Z8" s="68"/>
      <c r="AA8" s="68" t="n">
        <v>128</v>
      </c>
      <c r="AB8" s="70"/>
      <c r="AC8" s="70"/>
      <c r="AD8" s="71" t="n">
        <v>6</v>
      </c>
      <c r="AE8" s="69" t="n">
        <v>1759010</v>
      </c>
      <c r="AF8" s="72" t="n">
        <f aca="false">0+SUM(E8:L8,N8:X8,Z8:AD8)</f>
        <v>30039</v>
      </c>
      <c r="AG8" s="58"/>
    </row>
    <row r="9" customFormat="false" ht="13.8" hidden="false" customHeight="false" outlineLevel="0" collapsed="false">
      <c r="A9" s="66" t="s">
        <v>188</v>
      </c>
      <c r="B9" s="67" t="n">
        <v>3</v>
      </c>
      <c r="C9" s="67"/>
      <c r="D9" s="67" t="n">
        <v>3</v>
      </c>
      <c r="E9" s="68" t="n">
        <v>4</v>
      </c>
      <c r="F9" s="68"/>
      <c r="G9" s="68" t="n">
        <v>87</v>
      </c>
      <c r="H9" s="68"/>
      <c r="I9" s="68"/>
      <c r="J9" s="68"/>
      <c r="K9" s="68"/>
      <c r="L9" s="68"/>
      <c r="M9" s="69" t="n">
        <v>289758</v>
      </c>
      <c r="N9" s="68"/>
      <c r="O9" s="69" t="n">
        <v>4636</v>
      </c>
      <c r="P9" s="68"/>
      <c r="Q9" s="69" t="n">
        <v>2038</v>
      </c>
      <c r="R9" s="68"/>
      <c r="S9" s="68"/>
      <c r="T9" s="68" t="n">
        <v>98</v>
      </c>
      <c r="U9" s="68" t="n">
        <v>914</v>
      </c>
      <c r="V9" s="68"/>
      <c r="W9" s="68" t="n">
        <v>914</v>
      </c>
      <c r="X9" s="68"/>
      <c r="Y9" s="69" t="n">
        <v>214351</v>
      </c>
      <c r="Z9" s="68"/>
      <c r="AA9" s="68" t="n">
        <v>96</v>
      </c>
      <c r="AB9" s="70"/>
      <c r="AC9" s="70"/>
      <c r="AD9" s="71" t="n">
        <v>16</v>
      </c>
      <c r="AE9" s="69" t="n">
        <v>512912</v>
      </c>
      <c r="AF9" s="72" t="n">
        <f aca="false">0+SUM(E9:L9,N9:X9,Z9:AD9)</f>
        <v>8803</v>
      </c>
      <c r="AG9" s="58"/>
    </row>
    <row r="10" customFormat="false" ht="13.8" hidden="false" customHeight="false" outlineLevel="0" collapsed="false">
      <c r="A10" s="66" t="s">
        <v>189</v>
      </c>
      <c r="B10" s="67" t="n">
        <v>3</v>
      </c>
      <c r="C10" s="67"/>
      <c r="D10" s="67" t="n">
        <v>3</v>
      </c>
      <c r="E10" s="68"/>
      <c r="F10" s="68"/>
      <c r="G10" s="68"/>
      <c r="H10" s="68"/>
      <c r="I10" s="68"/>
      <c r="J10" s="68"/>
      <c r="K10" s="68"/>
      <c r="L10" s="68"/>
      <c r="M10" s="69" t="n">
        <v>294185</v>
      </c>
      <c r="N10" s="68"/>
      <c r="O10" s="69" t="n">
        <v>2778</v>
      </c>
      <c r="P10" s="68"/>
      <c r="Q10" s="68"/>
      <c r="R10" s="68"/>
      <c r="S10" s="68"/>
      <c r="T10" s="68"/>
      <c r="U10" s="68"/>
      <c r="V10" s="68"/>
      <c r="W10" s="68"/>
      <c r="X10" s="68"/>
      <c r="Y10" s="69" t="n">
        <v>21076</v>
      </c>
      <c r="Z10" s="68"/>
      <c r="AA10" s="68"/>
      <c r="AB10" s="70"/>
      <c r="AC10" s="70"/>
      <c r="AD10" s="71" t="n">
        <v>7830</v>
      </c>
      <c r="AE10" s="69" t="n">
        <v>325869</v>
      </c>
      <c r="AF10" s="72" t="n">
        <f aca="false">0+SUM(E10:L10,N10:X10,Z10:AD10)</f>
        <v>10608</v>
      </c>
      <c r="AG10" s="58"/>
    </row>
    <row r="11" customFormat="false" ht="13.8" hidden="false" customHeight="false" outlineLevel="0" collapsed="false">
      <c r="A11" s="66" t="s">
        <v>190</v>
      </c>
      <c r="B11" s="67" t="n">
        <v>30</v>
      </c>
      <c r="C11" s="67" t="n">
        <v>30</v>
      </c>
      <c r="D11" s="67"/>
      <c r="E11" s="68" t="n">
        <v>199</v>
      </c>
      <c r="F11" s="68"/>
      <c r="G11" s="69" t="n">
        <v>11969</v>
      </c>
      <c r="H11" s="68"/>
      <c r="I11" s="68"/>
      <c r="J11" s="68"/>
      <c r="K11" s="68"/>
      <c r="L11" s="68"/>
      <c r="M11" s="69" t="n">
        <v>4683038</v>
      </c>
      <c r="N11" s="68"/>
      <c r="O11" s="68"/>
      <c r="P11" s="68"/>
      <c r="Q11" s="69" t="n">
        <v>31972</v>
      </c>
      <c r="R11" s="68"/>
      <c r="S11" s="68"/>
      <c r="T11" s="69" t="n">
        <v>7454</v>
      </c>
      <c r="U11" s="69" t="n">
        <v>43155</v>
      </c>
      <c r="V11" s="68"/>
      <c r="W11" s="68"/>
      <c r="X11" s="69" t="n">
        <v>5834</v>
      </c>
      <c r="Y11" s="69" t="n">
        <v>6110125</v>
      </c>
      <c r="Z11" s="68"/>
      <c r="AA11" s="68"/>
      <c r="AB11" s="70"/>
      <c r="AC11" s="70"/>
      <c r="AD11" s="71" t="n">
        <v>6</v>
      </c>
      <c r="AE11" s="69" t="n">
        <v>10893752</v>
      </c>
      <c r="AF11" s="72" t="n">
        <f aca="false">0+SUM(E11:L11,N11:X11,Z11:AD11)</f>
        <v>100589</v>
      </c>
      <c r="AG11" s="58"/>
    </row>
    <row r="12" customFormat="false" ht="13.8" hidden="false" customHeight="false" outlineLevel="0" collapsed="false">
      <c r="A12" s="66" t="s">
        <v>191</v>
      </c>
      <c r="B12" s="67" t="n">
        <v>16</v>
      </c>
      <c r="C12" s="67" t="n">
        <v>16</v>
      </c>
      <c r="D12" s="67"/>
      <c r="E12" s="68" t="n">
        <v>37</v>
      </c>
      <c r="F12" s="68" t="n">
        <v>30</v>
      </c>
      <c r="G12" s="68"/>
      <c r="H12" s="68"/>
      <c r="I12" s="68"/>
      <c r="J12" s="68"/>
      <c r="K12" s="68"/>
      <c r="L12" s="68"/>
      <c r="M12" s="69" t="n">
        <v>2548017</v>
      </c>
      <c r="N12" s="68"/>
      <c r="O12" s="68"/>
      <c r="P12" s="68"/>
      <c r="Q12" s="69" t="n">
        <v>20684</v>
      </c>
      <c r="R12" s="68"/>
      <c r="S12" s="68"/>
      <c r="T12" s="68" t="n">
        <v>730</v>
      </c>
      <c r="U12" s="69" t="n">
        <v>18229</v>
      </c>
      <c r="V12" s="68"/>
      <c r="W12" s="68"/>
      <c r="X12" s="68"/>
      <c r="Y12" s="69" t="n">
        <v>2663117</v>
      </c>
      <c r="Z12" s="68"/>
      <c r="AA12" s="68"/>
      <c r="AB12" s="70"/>
      <c r="AC12" s="70"/>
      <c r="AD12" s="71" t="n">
        <v>61</v>
      </c>
      <c r="AE12" s="69" t="n">
        <v>5250905</v>
      </c>
      <c r="AF12" s="72" t="n">
        <f aca="false">0+SUM(E12:L12,N12:X12,Z12:AD12)</f>
        <v>39771</v>
      </c>
      <c r="AG12" s="58"/>
    </row>
    <row r="13" customFormat="false" ht="13.8" hidden="false" customHeight="false" outlineLevel="0" collapsed="false">
      <c r="A13" s="66" t="s">
        <v>192</v>
      </c>
      <c r="B13" s="67" t="n">
        <v>4</v>
      </c>
      <c r="C13" s="67"/>
      <c r="D13" s="67" t="n">
        <v>4</v>
      </c>
      <c r="E13" s="68"/>
      <c r="F13" s="68"/>
      <c r="G13" s="69" t="n">
        <v>1940</v>
      </c>
      <c r="H13" s="68"/>
      <c r="I13" s="68"/>
      <c r="J13" s="68"/>
      <c r="K13" s="68"/>
      <c r="L13" s="68"/>
      <c r="M13" s="69" t="n">
        <v>313044</v>
      </c>
      <c r="N13" s="68"/>
      <c r="O13" s="68"/>
      <c r="P13" s="68"/>
      <c r="Q13" s="69" t="n">
        <v>2733</v>
      </c>
      <c r="R13" s="68"/>
      <c r="S13" s="68"/>
      <c r="T13" s="68" t="n">
        <v>936</v>
      </c>
      <c r="U13" s="69" t="n">
        <v>4387</v>
      </c>
      <c r="V13" s="68"/>
      <c r="W13" s="68"/>
      <c r="X13" s="68"/>
      <c r="Y13" s="69" t="n">
        <v>193661</v>
      </c>
      <c r="Z13" s="68"/>
      <c r="AA13" s="68"/>
      <c r="AB13" s="70"/>
      <c r="AC13" s="70"/>
      <c r="AD13" s="71"/>
      <c r="AE13" s="69" t="n">
        <v>516701</v>
      </c>
      <c r="AF13" s="72" t="n">
        <f aca="false">0+SUM(E13:L13,N13:X13,Z13:AD13)</f>
        <v>9996</v>
      </c>
      <c r="AG13" s="58"/>
    </row>
    <row r="14" customFormat="false" ht="13.8" hidden="false" customHeight="false" outlineLevel="0" collapsed="false">
      <c r="A14" s="66" t="s">
        <v>193</v>
      </c>
      <c r="B14" s="67" t="n">
        <v>4</v>
      </c>
      <c r="C14" s="67" t="n">
        <v>4</v>
      </c>
      <c r="D14" s="67"/>
      <c r="E14" s="68" t="n">
        <v>514</v>
      </c>
      <c r="F14" s="68"/>
      <c r="G14" s="69" t="n">
        <v>1230</v>
      </c>
      <c r="H14" s="68"/>
      <c r="I14" s="68"/>
      <c r="J14" s="68"/>
      <c r="K14" s="68"/>
      <c r="L14" s="68"/>
      <c r="M14" s="69" t="n">
        <v>274972</v>
      </c>
      <c r="N14" s="68"/>
      <c r="O14" s="69" t="n">
        <v>12812</v>
      </c>
      <c r="P14" s="68"/>
      <c r="Q14" s="69" t="n">
        <v>4462</v>
      </c>
      <c r="R14" s="68"/>
      <c r="S14" s="69" t="n">
        <v>1577</v>
      </c>
      <c r="T14" s="68" t="n">
        <v>242</v>
      </c>
      <c r="U14" s="69" t="n">
        <v>2973</v>
      </c>
      <c r="V14" s="68"/>
      <c r="W14" s="68"/>
      <c r="X14" s="69" t="n">
        <v>1026</v>
      </c>
      <c r="Y14" s="69" t="n">
        <v>605246</v>
      </c>
      <c r="Z14" s="68"/>
      <c r="AA14" s="68"/>
      <c r="AB14" s="70"/>
      <c r="AC14" s="70"/>
      <c r="AD14" s="71" t="n">
        <v>3</v>
      </c>
      <c r="AE14" s="69" t="n">
        <v>905057</v>
      </c>
      <c r="AF14" s="72" t="n">
        <f aca="false">0+SUM(E14:L14,N14:X14,Z14:AD14)</f>
        <v>24839</v>
      </c>
      <c r="AG14" s="58"/>
    </row>
    <row r="15" customFormat="false" ht="13.8" hidden="false" customHeight="false" outlineLevel="0" collapsed="false">
      <c r="A15" s="66" t="s">
        <v>194</v>
      </c>
      <c r="B15" s="67" t="n">
        <v>19</v>
      </c>
      <c r="C15" s="73"/>
      <c r="D15" s="67" t="n">
        <v>19</v>
      </c>
      <c r="E15" s="68" t="n">
        <v>42</v>
      </c>
      <c r="F15" s="68"/>
      <c r="G15" s="69" t="n">
        <v>2877</v>
      </c>
      <c r="H15" s="68"/>
      <c r="I15" s="68"/>
      <c r="J15" s="68"/>
      <c r="K15" s="68"/>
      <c r="L15" s="68"/>
      <c r="M15" s="69" t="n">
        <v>3062863</v>
      </c>
      <c r="N15" s="68"/>
      <c r="O15" s="69" t="n">
        <v>80426</v>
      </c>
      <c r="P15" s="68" t="n">
        <v>12</v>
      </c>
      <c r="Q15" s="69" t="n">
        <v>3510</v>
      </c>
      <c r="R15" s="68"/>
      <c r="S15" s="68"/>
      <c r="T15" s="69" t="n">
        <v>1391</v>
      </c>
      <c r="U15" s="69" t="n">
        <v>31023</v>
      </c>
      <c r="V15" s="68"/>
      <c r="W15" s="68"/>
      <c r="X15" s="68"/>
      <c r="Y15" s="69" t="n">
        <v>2449079</v>
      </c>
      <c r="Z15" s="68"/>
      <c r="AA15" s="69" t="n">
        <v>1569</v>
      </c>
      <c r="AB15" s="70"/>
      <c r="AC15" s="70"/>
      <c r="AD15" s="71" t="n">
        <v>518</v>
      </c>
      <c r="AE15" s="69" t="n">
        <v>5633310</v>
      </c>
      <c r="AF15" s="72" t="n">
        <f aca="false">0+SUM(E15:L15,N15:X15,Z15:AD15)</f>
        <v>121368</v>
      </c>
      <c r="AG15" s="58"/>
    </row>
    <row r="16" customFormat="false" ht="13.8" hidden="false" customHeight="false" outlineLevel="0" collapsed="false">
      <c r="A16" s="66" t="s">
        <v>195</v>
      </c>
      <c r="B16" s="67" t="n">
        <v>11</v>
      </c>
      <c r="C16" s="67" t="n">
        <v>11</v>
      </c>
      <c r="D16" s="67"/>
      <c r="E16" s="68"/>
      <c r="F16" s="68"/>
      <c r="G16" s="68" t="n">
        <v>832</v>
      </c>
      <c r="H16" s="68"/>
      <c r="I16" s="68"/>
      <c r="J16" s="68"/>
      <c r="K16" s="68"/>
      <c r="L16" s="68"/>
      <c r="M16" s="69" t="n">
        <v>1163603</v>
      </c>
      <c r="N16" s="68"/>
      <c r="O16" s="69" t="n">
        <v>29325</v>
      </c>
      <c r="P16" s="68"/>
      <c r="Q16" s="69" t="n">
        <v>20425</v>
      </c>
      <c r="R16" s="68"/>
      <c r="S16" s="68"/>
      <c r="T16" s="69" t="n">
        <v>1347</v>
      </c>
      <c r="U16" s="69"/>
      <c r="V16" s="68"/>
      <c r="W16" s="68"/>
      <c r="X16" s="68"/>
      <c r="Y16" s="69" t="n">
        <v>1720347</v>
      </c>
      <c r="Z16" s="68"/>
      <c r="AA16" s="68" t="n">
        <v>722</v>
      </c>
      <c r="AB16" s="70"/>
      <c r="AC16" s="70"/>
      <c r="AD16" s="71" t="n">
        <v>76</v>
      </c>
      <c r="AE16" s="69" t="n">
        <v>2936677</v>
      </c>
      <c r="AF16" s="72" t="n">
        <f aca="false">0+SUM(E16:L16,N16:X16,Z16:AD16)</f>
        <v>52727</v>
      </c>
      <c r="AG16" s="58"/>
    </row>
    <row r="17" customFormat="false" ht="13.8" hidden="false" customHeight="false" outlineLevel="0" collapsed="false">
      <c r="A17" s="66" t="s">
        <v>196</v>
      </c>
      <c r="B17" s="67" t="n">
        <v>6</v>
      </c>
      <c r="C17" s="67" t="n">
        <v>6</v>
      </c>
      <c r="D17" s="73"/>
      <c r="E17" s="68" t="n">
        <v>424</v>
      </c>
      <c r="F17" s="68"/>
      <c r="G17" s="69" t="n">
        <v>1427</v>
      </c>
      <c r="H17" s="68"/>
      <c r="I17" s="68"/>
      <c r="J17" s="68"/>
      <c r="K17" s="68"/>
      <c r="L17" s="68"/>
      <c r="M17" s="69" t="n">
        <v>707278</v>
      </c>
      <c r="N17" s="68"/>
      <c r="O17" s="69" t="n">
        <v>13122</v>
      </c>
      <c r="P17" s="68"/>
      <c r="Q17" s="69" t="n">
        <v>7218</v>
      </c>
      <c r="R17" s="68"/>
      <c r="S17" s="68"/>
      <c r="T17" s="68"/>
      <c r="U17" s="68"/>
      <c r="V17" s="68" t="n">
        <v>361</v>
      </c>
      <c r="W17" s="68"/>
      <c r="X17" s="68"/>
      <c r="Y17" s="69" t="n">
        <v>927019</v>
      </c>
      <c r="Z17" s="68"/>
      <c r="AA17" s="68"/>
      <c r="AB17" s="70"/>
      <c r="AC17" s="70"/>
      <c r="AD17" s="71" t="n">
        <v>6657</v>
      </c>
      <c r="AE17" s="69" t="n">
        <v>1663506</v>
      </c>
      <c r="AF17" s="72" t="n">
        <f aca="false">0+SUM(E17:L17,N17:X17,Z17:AD17)</f>
        <v>29209</v>
      </c>
      <c r="AG17" s="58"/>
    </row>
    <row r="18" customFormat="false" ht="13.8" hidden="false" customHeight="false" outlineLevel="0" collapsed="false">
      <c r="A18" s="66" t="s">
        <v>197</v>
      </c>
      <c r="B18" s="67" t="n">
        <v>6</v>
      </c>
      <c r="C18" s="67" t="n">
        <v>6</v>
      </c>
      <c r="D18" s="67"/>
      <c r="E18" s="68"/>
      <c r="F18" s="68"/>
      <c r="G18" s="68"/>
      <c r="H18" s="68"/>
      <c r="I18" s="68"/>
      <c r="J18" s="68"/>
      <c r="K18" s="68"/>
      <c r="L18" s="68"/>
      <c r="M18" s="69" t="n">
        <v>544853</v>
      </c>
      <c r="N18" s="68"/>
      <c r="O18" s="69" t="n">
        <v>16322</v>
      </c>
      <c r="P18" s="68"/>
      <c r="Q18" s="69" t="n">
        <v>7614</v>
      </c>
      <c r="R18" s="68"/>
      <c r="S18" s="68"/>
      <c r="T18" s="68"/>
      <c r="U18" s="68"/>
      <c r="V18" s="68"/>
      <c r="W18" s="68"/>
      <c r="X18" s="68"/>
      <c r="Y18" s="69" t="n">
        <v>758802</v>
      </c>
      <c r="Z18" s="68"/>
      <c r="AA18" s="68"/>
      <c r="AB18" s="70"/>
      <c r="AC18" s="70"/>
      <c r="AD18" s="70"/>
      <c r="AE18" s="69" t="n">
        <v>1327591</v>
      </c>
      <c r="AF18" s="72" t="n">
        <f aca="false">0+SUM(E18:L18,N18:X18,Z18:AD18)</f>
        <v>23936</v>
      </c>
      <c r="AG18" s="58"/>
    </row>
    <row r="19" customFormat="false" ht="13.8" hidden="false" customHeight="false" outlineLevel="0" collapsed="false">
      <c r="A19" s="66" t="s">
        <v>198</v>
      </c>
      <c r="B19" s="67" t="n">
        <v>8</v>
      </c>
      <c r="C19" s="67" t="n">
        <v>8</v>
      </c>
      <c r="D19" s="67"/>
      <c r="E19" s="69" t="n">
        <v>1015</v>
      </c>
      <c r="F19" s="68" t="n">
        <v>10</v>
      </c>
      <c r="G19" s="68" t="n">
        <v>391</v>
      </c>
      <c r="H19" s="68"/>
      <c r="I19" s="68"/>
      <c r="J19" s="68"/>
      <c r="K19" s="68"/>
      <c r="L19" s="68"/>
      <c r="M19" s="69" t="n">
        <v>704043</v>
      </c>
      <c r="N19" s="68"/>
      <c r="O19" s="69" t="n">
        <v>16769</v>
      </c>
      <c r="P19" s="68" t="n">
        <v>8</v>
      </c>
      <c r="Q19" s="69" t="n">
        <v>6422</v>
      </c>
      <c r="R19" s="68"/>
      <c r="S19" s="68"/>
      <c r="T19" s="68" t="n">
        <v>611</v>
      </c>
      <c r="U19" s="69" t="n">
        <v>7566</v>
      </c>
      <c r="V19" s="68"/>
      <c r="W19" s="68"/>
      <c r="X19" s="68"/>
      <c r="Y19" s="69" t="n">
        <v>1337494</v>
      </c>
      <c r="Z19" s="68"/>
      <c r="AA19" s="68" t="n">
        <v>177</v>
      </c>
      <c r="AB19" s="70"/>
      <c r="AC19" s="70"/>
      <c r="AD19" s="71" t="n">
        <v>24</v>
      </c>
      <c r="AE19" s="69" t="n">
        <v>2074530</v>
      </c>
      <c r="AF19" s="72" t="n">
        <f aca="false">0+SUM(E19:L19,N19:X19,Z19:AD19)</f>
        <v>32993</v>
      </c>
      <c r="AG19" s="58"/>
    </row>
    <row r="20" customFormat="false" ht="13.8" hidden="false" customHeight="false" outlineLevel="0" collapsed="false">
      <c r="A20" s="66" t="s">
        <v>199</v>
      </c>
      <c r="B20" s="67" t="n">
        <v>8</v>
      </c>
      <c r="C20" s="67" t="n">
        <v>8</v>
      </c>
      <c r="D20" s="67"/>
      <c r="E20" s="68"/>
      <c r="F20" s="68"/>
      <c r="G20" s="69" t="n">
        <v>1481</v>
      </c>
      <c r="H20" s="68"/>
      <c r="I20" s="68"/>
      <c r="J20" s="68"/>
      <c r="K20" s="68" t="n">
        <v>361</v>
      </c>
      <c r="L20" s="68"/>
      <c r="M20" s="69" t="n">
        <v>766870</v>
      </c>
      <c r="N20" s="68"/>
      <c r="O20" s="69" t="n">
        <v>6641</v>
      </c>
      <c r="P20" s="68"/>
      <c r="Q20" s="69" t="n">
        <v>6835</v>
      </c>
      <c r="R20" s="69" t="n">
        <v>2857</v>
      </c>
      <c r="S20" s="68"/>
      <c r="T20" s="69" t="n">
        <v>2240</v>
      </c>
      <c r="U20" s="69" t="n">
        <v>7138</v>
      </c>
      <c r="V20" s="68"/>
      <c r="W20" s="68"/>
      <c r="X20" s="69" t="n">
        <v>1424</v>
      </c>
      <c r="Y20" s="69" t="n">
        <v>1208505</v>
      </c>
      <c r="Z20" s="68"/>
      <c r="AA20" s="69" t="n">
        <v>2623</v>
      </c>
      <c r="AB20" s="70"/>
      <c r="AC20" s="70"/>
      <c r="AD20" s="70"/>
      <c r="AE20" s="69" t="n">
        <v>2006975</v>
      </c>
      <c r="AF20" s="72" t="n">
        <f aca="false">0+SUM(E20:L20,N20:X20,Z20:AD20)</f>
        <v>31600</v>
      </c>
      <c r="AG20" s="58"/>
    </row>
    <row r="21" customFormat="false" ht="13.8" hidden="false" customHeight="false" outlineLevel="0" collapsed="false">
      <c r="A21" s="66" t="s">
        <v>200</v>
      </c>
      <c r="B21" s="67" t="n">
        <v>4</v>
      </c>
      <c r="C21" s="73" t="n">
        <v>1</v>
      </c>
      <c r="D21" s="67" t="n">
        <v>3</v>
      </c>
      <c r="E21" s="68"/>
      <c r="F21" s="68"/>
      <c r="G21" s="68"/>
      <c r="H21" s="68"/>
      <c r="I21" s="68"/>
      <c r="J21" s="68"/>
      <c r="K21" s="68"/>
      <c r="L21" s="68"/>
      <c r="M21" s="69" t="n">
        <v>435652</v>
      </c>
      <c r="N21" s="68"/>
      <c r="O21" s="68"/>
      <c r="P21" s="68"/>
      <c r="Q21" s="69" t="n">
        <v>5286</v>
      </c>
      <c r="R21" s="68"/>
      <c r="S21" s="68"/>
      <c r="T21" s="68"/>
      <c r="U21" s="69" t="n">
        <v>8967</v>
      </c>
      <c r="V21" s="68"/>
      <c r="W21" s="68"/>
      <c r="X21" s="68"/>
      <c r="Y21" s="69" t="n">
        <v>377977</v>
      </c>
      <c r="Z21" s="68"/>
      <c r="AA21" s="69" t="n">
        <v>2912</v>
      </c>
      <c r="AB21" s="70"/>
      <c r="AC21" s="70"/>
      <c r="AD21" s="71" t="n">
        <v>581</v>
      </c>
      <c r="AE21" s="69" t="n">
        <v>831375</v>
      </c>
      <c r="AF21" s="72" t="n">
        <f aca="false">0+SUM(E21:L21,N21:X21,Z21:AD21)</f>
        <v>17746</v>
      </c>
      <c r="AG21" s="58"/>
    </row>
    <row r="22" customFormat="false" ht="13.8" hidden="false" customHeight="false" outlineLevel="0" collapsed="false">
      <c r="A22" s="66" t="s">
        <v>201</v>
      </c>
      <c r="B22" s="67" t="n">
        <v>10</v>
      </c>
      <c r="C22" s="67"/>
      <c r="D22" s="67" t="n">
        <v>10</v>
      </c>
      <c r="E22" s="68" t="n">
        <v>31</v>
      </c>
      <c r="F22" s="68"/>
      <c r="G22" s="69" t="n">
        <v>1136</v>
      </c>
      <c r="H22" s="68"/>
      <c r="I22" s="68"/>
      <c r="J22" s="68"/>
      <c r="K22" s="68"/>
      <c r="L22" s="68"/>
      <c r="M22" s="69" t="n">
        <v>1902577</v>
      </c>
      <c r="N22" s="68"/>
      <c r="O22" s="69" t="n">
        <v>28819</v>
      </c>
      <c r="P22" s="68" t="n">
        <v>12</v>
      </c>
      <c r="Q22" s="69" t="n">
        <v>15570</v>
      </c>
      <c r="R22" s="68"/>
      <c r="S22" s="68"/>
      <c r="T22" s="69" t="n">
        <v>1012</v>
      </c>
      <c r="U22" s="69" t="n">
        <v>33134</v>
      </c>
      <c r="V22" s="68" t="n">
        <v>3</v>
      </c>
      <c r="W22" s="68"/>
      <c r="X22" s="68"/>
      <c r="Y22" s="69" t="n">
        <v>1035550</v>
      </c>
      <c r="Z22" s="68"/>
      <c r="AA22" s="69" t="n">
        <v>918</v>
      </c>
      <c r="AB22" s="70"/>
      <c r="AC22" s="70"/>
      <c r="AD22" s="71" t="n">
        <v>19572</v>
      </c>
      <c r="AE22" s="69" t="n">
        <v>3038334</v>
      </c>
      <c r="AF22" s="72" t="n">
        <f aca="false">0+SUM(E22:L22,N22:X22,Z22:AD22)</f>
        <v>100207</v>
      </c>
      <c r="AG22" s="58"/>
    </row>
    <row r="23" customFormat="false" ht="13.8" hidden="false" customHeight="false" outlineLevel="0" collapsed="false">
      <c r="A23" s="66" t="s">
        <v>202</v>
      </c>
      <c r="B23" s="67" t="n">
        <v>11</v>
      </c>
      <c r="C23" s="67"/>
      <c r="D23" s="67" t="n">
        <v>11</v>
      </c>
      <c r="E23" s="69" t="n">
        <v>18418</v>
      </c>
      <c r="F23" s="68"/>
      <c r="G23" s="69" t="n">
        <v>12889</v>
      </c>
      <c r="H23" s="68"/>
      <c r="I23" s="68"/>
      <c r="J23" s="68"/>
      <c r="K23" s="68"/>
      <c r="L23" s="68"/>
      <c r="M23" s="69" t="n">
        <v>2126518</v>
      </c>
      <c r="N23" s="68"/>
      <c r="O23" s="68"/>
      <c r="P23" s="68"/>
      <c r="Q23" s="69" t="n">
        <v>17735</v>
      </c>
      <c r="R23" s="68"/>
      <c r="S23" s="68"/>
      <c r="T23" s="68" t="n">
        <v>280</v>
      </c>
      <c r="U23" s="69" t="n">
        <v>26545</v>
      </c>
      <c r="V23" s="68"/>
      <c r="W23" s="68"/>
      <c r="X23" s="68"/>
      <c r="Y23" s="69" t="n">
        <v>1251303</v>
      </c>
      <c r="Z23" s="68"/>
      <c r="AA23" s="68" t="n">
        <v>243</v>
      </c>
      <c r="AB23" s="70"/>
      <c r="AC23" s="70"/>
      <c r="AD23" s="71" t="n">
        <v>19737</v>
      </c>
      <c r="AE23" s="69" t="n">
        <v>3473668</v>
      </c>
      <c r="AF23" s="72" t="n">
        <f aca="false">0+SUM(E23:L23,N23:X23,Z23:AD23)</f>
        <v>95847</v>
      </c>
      <c r="AG23" s="58"/>
    </row>
    <row r="24" customFormat="false" ht="13.8" hidden="false" customHeight="false" outlineLevel="0" collapsed="false">
      <c r="A24" s="66" t="s">
        <v>203</v>
      </c>
      <c r="B24" s="67" t="n">
        <v>15</v>
      </c>
      <c r="C24" s="67" t="n">
        <v>15</v>
      </c>
      <c r="D24" s="73"/>
      <c r="E24" s="68"/>
      <c r="F24" s="68" t="n">
        <v>4</v>
      </c>
      <c r="G24" s="68" t="n">
        <v>458</v>
      </c>
      <c r="H24" s="68"/>
      <c r="I24" s="68"/>
      <c r="J24" s="68"/>
      <c r="K24" s="68"/>
      <c r="L24" s="68"/>
      <c r="M24" s="69" t="n">
        <v>2736533</v>
      </c>
      <c r="N24" s="68"/>
      <c r="O24" s="69" t="n">
        <v>26785</v>
      </c>
      <c r="P24" s="69" t="n">
        <v>2330</v>
      </c>
      <c r="Q24" s="69" t="n">
        <v>22440</v>
      </c>
      <c r="R24" s="68"/>
      <c r="S24" s="68"/>
      <c r="T24" s="69" t="n">
        <v>1212</v>
      </c>
      <c r="U24" s="69" t="n">
        <v>44607</v>
      </c>
      <c r="V24" s="68"/>
      <c r="W24" s="68"/>
      <c r="X24" s="69" t="n">
        <v>6509</v>
      </c>
      <c r="Y24" s="69" t="n">
        <v>2816636</v>
      </c>
      <c r="Z24" s="68"/>
      <c r="AA24" s="69" t="n">
        <v>6664</v>
      </c>
      <c r="AB24" s="70"/>
      <c r="AC24" s="70"/>
      <c r="AD24" s="71" t="n">
        <v>8</v>
      </c>
      <c r="AE24" s="69" t="n">
        <v>5664186</v>
      </c>
      <c r="AF24" s="72" t="n">
        <f aca="false">0+SUM(E24:L24,N24:X24,Z24:AD24)</f>
        <v>111017</v>
      </c>
      <c r="AG24" s="58"/>
    </row>
    <row r="25" customFormat="false" ht="13.8" hidden="false" customHeight="false" outlineLevel="0" collapsed="false">
      <c r="A25" s="66" t="s">
        <v>204</v>
      </c>
      <c r="B25" s="67" t="n">
        <v>10</v>
      </c>
      <c r="C25" s="67"/>
      <c r="D25" s="67" t="n">
        <v>10</v>
      </c>
      <c r="E25" s="69" t="n">
        <v>2885</v>
      </c>
      <c r="F25" s="68"/>
      <c r="G25" s="69" t="n">
        <v>2996</v>
      </c>
      <c r="H25" s="68"/>
      <c r="I25" s="68"/>
      <c r="J25" s="68"/>
      <c r="K25" s="68" t="n">
        <v>457</v>
      </c>
      <c r="L25" s="68" t="n">
        <v>3</v>
      </c>
      <c r="M25" s="69" t="n">
        <v>1656979</v>
      </c>
      <c r="N25" s="68"/>
      <c r="O25" s="69" t="n">
        <v>24001</v>
      </c>
      <c r="P25" s="68" t="n">
        <v>1</v>
      </c>
      <c r="Q25" s="69" t="n">
        <v>15155</v>
      </c>
      <c r="R25" s="68"/>
      <c r="S25" s="68"/>
      <c r="T25" s="68" t="n">
        <v>882</v>
      </c>
      <c r="U25" s="69" t="n">
        <v>16275</v>
      </c>
      <c r="V25" s="68"/>
      <c r="W25" s="68"/>
      <c r="X25" s="68"/>
      <c r="Y25" s="69" t="n">
        <v>1519032</v>
      </c>
      <c r="Z25" s="68"/>
      <c r="AA25" s="69" t="n">
        <v>3136</v>
      </c>
      <c r="AB25" s="70"/>
      <c r="AC25" s="70"/>
      <c r="AD25" s="71" t="n">
        <v>12118</v>
      </c>
      <c r="AE25" s="69" t="n">
        <v>3253920</v>
      </c>
      <c r="AF25" s="72" t="n">
        <f aca="false">0+SUM(E25:L25,N25:X25,Z25:AD25)</f>
        <v>77909</v>
      </c>
      <c r="AG25" s="58"/>
    </row>
    <row r="26" customFormat="false" ht="13.8" hidden="false" customHeight="false" outlineLevel="0" collapsed="false">
      <c r="A26" s="66" t="s">
        <v>205</v>
      </c>
      <c r="B26" s="67" t="n">
        <v>6</v>
      </c>
      <c r="C26" s="67" t="n">
        <v>6</v>
      </c>
      <c r="D26" s="67"/>
      <c r="E26" s="68" t="n">
        <v>688</v>
      </c>
      <c r="F26" s="68"/>
      <c r="G26" s="69" t="n">
        <v>1075</v>
      </c>
      <c r="H26" s="68"/>
      <c r="I26" s="68"/>
      <c r="J26" s="68"/>
      <c r="K26" s="68"/>
      <c r="L26" s="68"/>
      <c r="M26" s="69" t="n">
        <v>466668</v>
      </c>
      <c r="N26" s="68"/>
      <c r="O26" s="69" t="n">
        <v>5387</v>
      </c>
      <c r="P26" s="68"/>
      <c r="Q26" s="69" t="n">
        <v>2536</v>
      </c>
      <c r="R26" s="68"/>
      <c r="S26" s="68"/>
      <c r="T26" s="69" t="n">
        <v>1007</v>
      </c>
      <c r="U26" s="69" t="n">
        <v>1873</v>
      </c>
      <c r="V26" s="68"/>
      <c r="W26" s="68"/>
      <c r="X26" s="69" t="n">
        <v>1030</v>
      </c>
      <c r="Y26" s="69" t="n">
        <v>747744</v>
      </c>
      <c r="Z26" s="68"/>
      <c r="AA26" s="68"/>
      <c r="AB26" s="70"/>
      <c r="AC26" s="70"/>
      <c r="AD26" s="70"/>
      <c r="AE26" s="69" t="n">
        <v>1228008</v>
      </c>
      <c r="AF26" s="72" t="n">
        <f aca="false">0+SUM(E26:L26,N26:X26,Z26:AD26)</f>
        <v>13596</v>
      </c>
      <c r="AG26" s="58"/>
    </row>
    <row r="27" customFormat="false" ht="13.8" hidden="false" customHeight="false" outlineLevel="0" collapsed="false">
      <c r="A27" s="66" t="s">
        <v>206</v>
      </c>
      <c r="B27" s="67" t="n">
        <v>10</v>
      </c>
      <c r="C27" s="67" t="n">
        <v>10</v>
      </c>
      <c r="D27" s="67"/>
      <c r="E27" s="68" t="n">
        <v>34</v>
      </c>
      <c r="F27" s="68"/>
      <c r="G27" s="68" t="n">
        <v>618</v>
      </c>
      <c r="H27" s="68"/>
      <c r="I27" s="68"/>
      <c r="J27" s="68"/>
      <c r="K27" s="68"/>
      <c r="L27" s="68"/>
      <c r="M27" s="69" t="n">
        <v>1200599</v>
      </c>
      <c r="N27" s="68"/>
      <c r="O27" s="68"/>
      <c r="P27" s="68"/>
      <c r="Q27" s="69" t="n">
        <v>23876</v>
      </c>
      <c r="R27" s="68"/>
      <c r="S27" s="68"/>
      <c r="T27" s="69" t="n">
        <v>1069</v>
      </c>
      <c r="U27" s="69" t="n">
        <v>17135</v>
      </c>
      <c r="V27" s="68"/>
      <c r="W27" s="68"/>
      <c r="X27" s="68"/>
      <c r="Y27" s="69" t="n">
        <v>1751986</v>
      </c>
      <c r="Z27" s="68"/>
      <c r="AA27" s="68"/>
      <c r="AB27" s="70"/>
      <c r="AC27" s="70"/>
      <c r="AD27" s="71" t="n">
        <v>10</v>
      </c>
      <c r="AE27" s="69" t="n">
        <v>2995327</v>
      </c>
      <c r="AF27" s="72" t="n">
        <f aca="false">0+SUM(E27:L27,N27:X27,Z27:AD27)</f>
        <v>42742</v>
      </c>
      <c r="AG27" s="58"/>
    </row>
    <row r="28" customFormat="false" ht="13.8" hidden="false" customHeight="false" outlineLevel="0" collapsed="false">
      <c r="A28" s="66" t="s">
        <v>207</v>
      </c>
      <c r="B28" s="67" t="n">
        <v>4</v>
      </c>
      <c r="C28" s="67" t="n">
        <v>4</v>
      </c>
      <c r="D28" s="67"/>
      <c r="E28" s="68" t="n">
        <v>21</v>
      </c>
      <c r="F28" s="68"/>
      <c r="G28" s="68"/>
      <c r="H28" s="68"/>
      <c r="I28" s="68"/>
      <c r="J28" s="68"/>
      <c r="K28" s="68"/>
      <c r="L28" s="68"/>
      <c r="M28" s="69" t="n">
        <v>231906</v>
      </c>
      <c r="N28" s="68"/>
      <c r="O28" s="69" t="n">
        <v>11825</v>
      </c>
      <c r="P28" s="68"/>
      <c r="Q28" s="69" t="n">
        <v>4275</v>
      </c>
      <c r="R28" s="68"/>
      <c r="S28" s="68"/>
      <c r="T28" s="68"/>
      <c r="U28" s="69" t="n">
        <v>2878</v>
      </c>
      <c r="V28" s="68"/>
      <c r="W28" s="68"/>
      <c r="X28" s="68"/>
      <c r="Y28" s="69" t="n">
        <v>352079</v>
      </c>
      <c r="Z28" s="68"/>
      <c r="AA28" s="68"/>
      <c r="AB28" s="70"/>
      <c r="AC28" s="70"/>
      <c r="AD28" s="71" t="n">
        <v>6</v>
      </c>
      <c r="AE28" s="69" t="n">
        <v>602990</v>
      </c>
      <c r="AF28" s="72" t="n">
        <f aca="false">0+SUM(E28:L28,N28:X28,Z28:AD28)</f>
        <v>19005</v>
      </c>
      <c r="AG28" s="58"/>
    </row>
    <row r="29" customFormat="false" ht="13.8" hidden="false" customHeight="false" outlineLevel="0" collapsed="false">
      <c r="A29" s="66" t="s">
        <v>208</v>
      </c>
      <c r="B29" s="67" t="n">
        <v>5</v>
      </c>
      <c r="C29" s="67" t="n">
        <v>4</v>
      </c>
      <c r="D29" s="67" t="n">
        <v>1</v>
      </c>
      <c r="E29" s="68"/>
      <c r="F29" s="68"/>
      <c r="G29" s="68"/>
      <c r="H29" s="68"/>
      <c r="I29" s="68"/>
      <c r="J29" s="68"/>
      <c r="K29" s="68"/>
      <c r="L29" s="68"/>
      <c r="M29" s="69" t="n">
        <v>369995</v>
      </c>
      <c r="N29" s="68"/>
      <c r="O29" s="68"/>
      <c r="P29" s="68"/>
      <c r="Q29" s="69" t="n">
        <v>6399</v>
      </c>
      <c r="R29" s="68"/>
      <c r="S29" s="68"/>
      <c r="T29" s="68"/>
      <c r="U29" s="69" t="n">
        <v>2887</v>
      </c>
      <c r="V29" s="68"/>
      <c r="W29" s="68"/>
      <c r="X29" s="68"/>
      <c r="Y29" s="69" t="n">
        <v>564816</v>
      </c>
      <c r="Z29" s="68"/>
      <c r="AA29" s="69" t="n">
        <v>3062</v>
      </c>
      <c r="AB29" s="70"/>
      <c r="AC29" s="70"/>
      <c r="AD29" s="71" t="n">
        <v>5023</v>
      </c>
      <c r="AE29" s="69" t="n">
        <v>952182</v>
      </c>
      <c r="AF29" s="72" t="n">
        <f aca="false">0+SUM(E29:L29,N29:X29,Z29:AD29)</f>
        <v>17371</v>
      </c>
      <c r="AG29" s="58"/>
    </row>
    <row r="30" customFormat="false" ht="13.8" hidden="false" customHeight="false" outlineLevel="0" collapsed="false">
      <c r="A30" s="66" t="s">
        <v>209</v>
      </c>
      <c r="B30" s="67" t="n">
        <v>6</v>
      </c>
      <c r="C30" s="67" t="n">
        <v>6</v>
      </c>
      <c r="D30" s="67"/>
      <c r="E30" s="68"/>
      <c r="F30" s="68"/>
      <c r="G30" s="68"/>
      <c r="H30" s="68"/>
      <c r="I30" s="68"/>
      <c r="J30" s="68"/>
      <c r="K30" s="68"/>
      <c r="L30" s="68"/>
      <c r="M30" s="69" t="n">
        <v>705197</v>
      </c>
      <c r="N30" s="68"/>
      <c r="O30" s="68"/>
      <c r="P30" s="68"/>
      <c r="Q30" s="69" t="n">
        <v>6059</v>
      </c>
      <c r="R30" s="68"/>
      <c r="S30" s="69" t="n">
        <v>2754</v>
      </c>
      <c r="T30" s="68"/>
      <c r="U30" s="68"/>
      <c r="V30" s="68"/>
      <c r="W30" s="68"/>
      <c r="X30" s="68"/>
      <c r="Y30" s="69" t="n">
        <v>751205</v>
      </c>
      <c r="Z30" s="68"/>
      <c r="AA30" s="68"/>
      <c r="AB30" s="70"/>
      <c r="AC30" s="71" t="n">
        <v>19625</v>
      </c>
      <c r="AD30" s="70"/>
      <c r="AE30" s="69" t="n">
        <v>1484840</v>
      </c>
      <c r="AF30" s="72" t="n">
        <f aca="false">0+SUM(E30:L30,N30:X30,Z30:AD30)</f>
        <v>28438</v>
      </c>
      <c r="AG30" s="58"/>
    </row>
    <row r="31" customFormat="false" ht="13.8" hidden="false" customHeight="false" outlineLevel="0" collapsed="false">
      <c r="A31" s="66" t="s">
        <v>210</v>
      </c>
      <c r="B31" s="67" t="n">
        <v>4</v>
      </c>
      <c r="C31" s="67"/>
      <c r="D31" s="67" t="n">
        <v>4</v>
      </c>
      <c r="E31" s="68"/>
      <c r="F31" s="68"/>
      <c r="G31" s="68"/>
      <c r="H31" s="68"/>
      <c r="I31" s="68"/>
      <c r="J31" s="68"/>
      <c r="K31" s="68"/>
      <c r="L31" s="68"/>
      <c r="M31" s="69" t="n">
        <v>418488</v>
      </c>
      <c r="N31" s="68"/>
      <c r="O31" s="68"/>
      <c r="P31" s="68"/>
      <c r="Q31" s="69" t="n">
        <v>4425</v>
      </c>
      <c r="R31" s="68"/>
      <c r="S31" s="68"/>
      <c r="T31" s="68"/>
      <c r="U31" s="69" t="n">
        <v>3680</v>
      </c>
      <c r="V31" s="68"/>
      <c r="W31" s="68"/>
      <c r="X31" s="68"/>
      <c r="Y31" s="69" t="n">
        <v>395523</v>
      </c>
      <c r="Z31" s="68"/>
      <c r="AA31" s="68"/>
      <c r="AB31" s="70"/>
      <c r="AC31" s="70"/>
      <c r="AD31" s="71" t="n">
        <v>4073</v>
      </c>
      <c r="AE31" s="69" t="n">
        <v>826189</v>
      </c>
      <c r="AF31" s="72" t="n">
        <f aca="false">0+SUM(E31:L31,N31:X31,Z31:AD31)</f>
        <v>12178</v>
      </c>
      <c r="AG31" s="58"/>
    </row>
    <row r="32" customFormat="false" ht="13.8" hidden="false" customHeight="false" outlineLevel="0" collapsed="false">
      <c r="A32" s="66" t="s">
        <v>211</v>
      </c>
      <c r="B32" s="67" t="n">
        <v>14</v>
      </c>
      <c r="C32" s="67"/>
      <c r="D32" s="67" t="n">
        <v>14</v>
      </c>
      <c r="E32" s="68"/>
      <c r="F32" s="68"/>
      <c r="G32" s="69" t="n">
        <v>5105</v>
      </c>
      <c r="H32" s="68"/>
      <c r="I32" s="68"/>
      <c r="J32" s="68"/>
      <c r="K32" s="69" t="n">
        <v>1277</v>
      </c>
      <c r="L32" s="68"/>
      <c r="M32" s="69" t="n">
        <v>2220713</v>
      </c>
      <c r="N32" s="68"/>
      <c r="O32" s="69" t="n">
        <v>23479</v>
      </c>
      <c r="P32" s="69" t="n">
        <v>1371</v>
      </c>
      <c r="Q32" s="69" t="n">
        <v>10500</v>
      </c>
      <c r="R32" s="68"/>
      <c r="S32" s="68"/>
      <c r="T32" s="68"/>
      <c r="U32" s="69" t="n">
        <v>39041</v>
      </c>
      <c r="V32" s="68"/>
      <c r="W32" s="68"/>
      <c r="X32" s="69" t="n">
        <v>3024</v>
      </c>
      <c r="Y32" s="69" t="n">
        <v>1968215</v>
      </c>
      <c r="Z32" s="68"/>
      <c r="AA32" s="68"/>
      <c r="AB32" s="70"/>
      <c r="AC32" s="70"/>
      <c r="AD32" s="71"/>
      <c r="AE32" s="69" t="n">
        <v>4272725</v>
      </c>
      <c r="AF32" s="72" t="n">
        <f aca="false">0+SUM(E32:L32,N32:X32,Z32:AD32)</f>
        <v>83797</v>
      </c>
      <c r="AG32" s="58"/>
    </row>
    <row r="33" customFormat="false" ht="13.8" hidden="false" customHeight="false" outlineLevel="0" collapsed="false">
      <c r="A33" s="66" t="s">
        <v>212</v>
      </c>
      <c r="B33" s="67" t="n">
        <v>5</v>
      </c>
      <c r="C33" s="67"/>
      <c r="D33" s="67" t="n">
        <v>5</v>
      </c>
      <c r="E33" s="68"/>
      <c r="F33" s="68"/>
      <c r="G33" s="69" t="n">
        <v>2442</v>
      </c>
      <c r="H33" s="68"/>
      <c r="I33" s="68" t="n">
        <v>859</v>
      </c>
      <c r="J33" s="68"/>
      <c r="K33" s="68"/>
      <c r="L33" s="68"/>
      <c r="M33" s="69" t="n">
        <v>478802</v>
      </c>
      <c r="N33" s="68"/>
      <c r="O33" s="69" t="n">
        <v>9553</v>
      </c>
      <c r="P33" s="68"/>
      <c r="Q33" s="69" t="n">
        <v>3745</v>
      </c>
      <c r="R33" s="68"/>
      <c r="S33" s="68"/>
      <c r="T33" s="68"/>
      <c r="U33" s="69" t="n">
        <v>4611</v>
      </c>
      <c r="V33" s="68"/>
      <c r="W33" s="68"/>
      <c r="X33" s="68"/>
      <c r="Y33" s="69" t="n">
        <v>423391</v>
      </c>
      <c r="Z33" s="68"/>
      <c r="AA33" s="68"/>
      <c r="AB33" s="70"/>
      <c r="AC33" s="70"/>
      <c r="AD33" s="71"/>
      <c r="AE33" s="69" t="n">
        <v>923403</v>
      </c>
      <c r="AF33" s="72" t="n">
        <f aca="false">0+SUM(E33:L33,N33:X33,Z33:AD33)</f>
        <v>21210</v>
      </c>
      <c r="AG33" s="58"/>
    </row>
    <row r="34" customFormat="false" ht="13.8" hidden="false" customHeight="false" outlineLevel="0" collapsed="false">
      <c r="A34" s="66" t="s">
        <v>213</v>
      </c>
      <c r="B34" s="67" t="n">
        <v>28</v>
      </c>
      <c r="C34" s="73"/>
      <c r="D34" s="67" t="n">
        <v>28</v>
      </c>
      <c r="E34" s="68" t="n">
        <v>134</v>
      </c>
      <c r="F34" s="68"/>
      <c r="G34" s="69" t="n">
        <v>6327</v>
      </c>
      <c r="H34" s="68"/>
      <c r="I34" s="68"/>
      <c r="J34" s="68"/>
      <c r="K34" s="68"/>
      <c r="L34" s="68" t="n">
        <v>108</v>
      </c>
      <c r="M34" s="69" t="n">
        <v>4619195</v>
      </c>
      <c r="N34" s="68"/>
      <c r="O34" s="68"/>
      <c r="P34" s="68"/>
      <c r="Q34" s="69" t="n">
        <v>5338</v>
      </c>
      <c r="R34" s="68"/>
      <c r="S34" s="68"/>
      <c r="T34" s="69" t="n">
        <v>1544</v>
      </c>
      <c r="U34" s="69" t="n">
        <v>46698</v>
      </c>
      <c r="V34" s="68"/>
      <c r="W34" s="68"/>
      <c r="X34" s="68"/>
      <c r="Y34" s="69" t="n">
        <v>3578899</v>
      </c>
      <c r="Z34" s="68"/>
      <c r="AA34" s="69" t="n">
        <v>4152</v>
      </c>
      <c r="AB34" s="70"/>
      <c r="AC34" s="70"/>
      <c r="AD34" s="71" t="n">
        <v>100</v>
      </c>
      <c r="AE34" s="69" t="n">
        <v>8262495</v>
      </c>
      <c r="AF34" s="72" t="n">
        <f aca="false">0+SUM(E34:L34,N34:X34,Z34:AD34)</f>
        <v>64401</v>
      </c>
      <c r="AG34" s="58"/>
    </row>
    <row r="35" customFormat="false" ht="13.8" hidden="false" customHeight="false" outlineLevel="0" collapsed="false">
      <c r="A35" s="66" t="s">
        <v>214</v>
      </c>
      <c r="B35" s="67" t="n">
        <v>16</v>
      </c>
      <c r="C35" s="67" t="n">
        <v>16</v>
      </c>
      <c r="D35" s="67"/>
      <c r="E35" s="68" t="n">
        <v>30</v>
      </c>
      <c r="F35" s="68"/>
      <c r="G35" s="68" t="n">
        <v>528</v>
      </c>
      <c r="H35" s="68"/>
      <c r="I35" s="68"/>
      <c r="J35" s="68"/>
      <c r="K35" s="68"/>
      <c r="L35" s="68"/>
      <c r="M35" s="69" t="n">
        <v>2715375</v>
      </c>
      <c r="N35" s="68"/>
      <c r="O35" s="68"/>
      <c r="P35" s="68"/>
      <c r="Q35" s="69" t="n">
        <v>22125</v>
      </c>
      <c r="R35" s="68"/>
      <c r="S35" s="68"/>
      <c r="T35" s="68"/>
      <c r="U35" s="69" t="n">
        <v>24762</v>
      </c>
      <c r="V35" s="68"/>
      <c r="W35" s="68"/>
      <c r="X35" s="69" t="n">
        <v>6863</v>
      </c>
      <c r="Y35" s="69" t="n">
        <v>2898423</v>
      </c>
      <c r="Z35" s="68"/>
      <c r="AA35" s="69" t="n">
        <v>12099</v>
      </c>
      <c r="AB35" s="70"/>
      <c r="AC35" s="70"/>
      <c r="AD35" s="71" t="n">
        <v>18936</v>
      </c>
      <c r="AE35" s="69" t="n">
        <v>5699141</v>
      </c>
      <c r="AF35" s="72" t="n">
        <f aca="false">0+SUM(E35:L35,N35:X35,Z35:AD35)</f>
        <v>85343</v>
      </c>
      <c r="AG35" s="58"/>
    </row>
    <row r="36" customFormat="false" ht="13.8" hidden="false" customHeight="false" outlineLevel="0" collapsed="false">
      <c r="A36" s="66" t="s">
        <v>215</v>
      </c>
      <c r="B36" s="67" t="n">
        <v>3</v>
      </c>
      <c r="C36" s="67" t="n">
        <v>3</v>
      </c>
      <c r="D36" s="67"/>
      <c r="E36" s="68"/>
      <c r="F36" s="68"/>
      <c r="G36" s="68"/>
      <c r="H36" s="68"/>
      <c r="I36" s="68"/>
      <c r="J36" s="68"/>
      <c r="K36" s="68"/>
      <c r="L36" s="68"/>
      <c r="M36" s="69" t="n">
        <v>112327</v>
      </c>
      <c r="N36" s="68"/>
      <c r="O36" s="68"/>
      <c r="P36" s="68"/>
      <c r="Q36" s="69" t="n">
        <v>6227</v>
      </c>
      <c r="R36" s="68"/>
      <c r="S36" s="68"/>
      <c r="T36" s="68"/>
      <c r="U36" s="68"/>
      <c r="V36" s="68"/>
      <c r="W36" s="68"/>
      <c r="X36" s="68"/>
      <c r="Y36" s="69" t="n">
        <v>246505</v>
      </c>
      <c r="Z36" s="68"/>
      <c r="AA36" s="68"/>
      <c r="AB36" s="70"/>
      <c r="AC36" s="70"/>
      <c r="AD36" s="71" t="n">
        <v>3096</v>
      </c>
      <c r="AE36" s="69" t="n">
        <v>368155</v>
      </c>
      <c r="AF36" s="72" t="n">
        <f aca="false">0+SUM(E36:L36,N36:X36,Z36:AD36)</f>
        <v>9323</v>
      </c>
      <c r="AG36" s="58"/>
    </row>
    <row r="37" customFormat="false" ht="13.8" hidden="false" customHeight="false" outlineLevel="0" collapsed="false">
      <c r="A37" s="66" t="s">
        <v>216</v>
      </c>
      <c r="B37" s="67" t="n">
        <v>17</v>
      </c>
      <c r="C37" s="67" t="n">
        <v>17</v>
      </c>
      <c r="D37" s="73"/>
      <c r="E37" s="68" t="n">
        <v>74</v>
      </c>
      <c r="F37" s="68" t="n">
        <v>7</v>
      </c>
      <c r="G37" s="69" t="n">
        <v>1794</v>
      </c>
      <c r="H37" s="69" t="n">
        <v>12805</v>
      </c>
      <c r="I37" s="68"/>
      <c r="J37" s="68"/>
      <c r="K37" s="68"/>
      <c r="L37" s="68" t="n">
        <v>13</v>
      </c>
      <c r="M37" s="69" t="n">
        <v>2533699</v>
      </c>
      <c r="N37" s="68"/>
      <c r="O37" s="68"/>
      <c r="P37" s="68"/>
      <c r="Q37" s="69" t="n">
        <v>28200</v>
      </c>
      <c r="R37" s="68"/>
      <c r="S37" s="68"/>
      <c r="T37" s="69" t="n">
        <v>10197</v>
      </c>
      <c r="U37" s="68"/>
      <c r="V37" s="68"/>
      <c r="W37" s="68"/>
      <c r="X37" s="68"/>
      <c r="Y37" s="69" t="n">
        <v>3180116</v>
      </c>
      <c r="Z37" s="68"/>
      <c r="AA37" s="68" t="n">
        <v>852</v>
      </c>
      <c r="AB37" s="70"/>
      <c r="AC37" s="70"/>
      <c r="AD37" s="71" t="n">
        <v>31</v>
      </c>
      <c r="AE37" s="69" t="n">
        <v>5767788</v>
      </c>
      <c r="AF37" s="72" t="n">
        <f aca="false">0+SUM(E37:L37,N37:X37,Z37:AD37)</f>
        <v>53973</v>
      </c>
      <c r="AG37" s="58"/>
    </row>
    <row r="38" customFormat="false" ht="13.8" hidden="false" customHeight="false" outlineLevel="0" collapsed="false">
      <c r="A38" s="66" t="s">
        <v>217</v>
      </c>
      <c r="B38" s="67" t="n">
        <v>7</v>
      </c>
      <c r="C38" s="67" t="n">
        <v>7</v>
      </c>
      <c r="D38" s="67"/>
      <c r="E38" s="68"/>
      <c r="F38" s="68"/>
      <c r="G38" s="68"/>
      <c r="H38" s="68"/>
      <c r="I38" s="68"/>
      <c r="J38" s="68"/>
      <c r="K38" s="68"/>
      <c r="L38" s="69" t="n">
        <v>5143</v>
      </c>
      <c r="M38" s="69" t="n">
        <v>499599</v>
      </c>
      <c r="N38" s="68"/>
      <c r="O38" s="69" t="n">
        <v>16020</v>
      </c>
      <c r="P38" s="68"/>
      <c r="Q38" s="69" t="n">
        <v>9198</v>
      </c>
      <c r="R38" s="68"/>
      <c r="S38" s="68"/>
      <c r="T38" s="68"/>
      <c r="U38" s="68"/>
      <c r="V38" s="68"/>
      <c r="W38" s="68"/>
      <c r="X38" s="68"/>
      <c r="Y38" s="69" t="n">
        <v>1036213</v>
      </c>
      <c r="Z38" s="68"/>
      <c r="AA38" s="68"/>
      <c r="AB38" s="70"/>
      <c r="AC38" s="70"/>
      <c r="AD38" s="70"/>
      <c r="AE38" s="69" t="n">
        <v>1566173</v>
      </c>
      <c r="AF38" s="72" t="n">
        <f aca="false">0+SUM(E38:L38,N38:X38,Z38:AD38)</f>
        <v>30361</v>
      </c>
      <c r="AG38" s="58"/>
    </row>
    <row r="39" customFormat="false" ht="13.8" hidden="false" customHeight="false" outlineLevel="0" collapsed="false">
      <c r="A39" s="66" t="s">
        <v>218</v>
      </c>
      <c r="B39" s="67" t="n">
        <v>8</v>
      </c>
      <c r="C39" s="67"/>
      <c r="D39" s="67" t="n">
        <v>8</v>
      </c>
      <c r="E39" s="68"/>
      <c r="F39" s="68"/>
      <c r="G39" s="68"/>
      <c r="H39" s="68"/>
      <c r="I39" s="68"/>
      <c r="J39" s="68"/>
      <c r="K39" s="68"/>
      <c r="L39" s="68"/>
      <c r="M39" s="69" t="n">
        <v>1240600</v>
      </c>
      <c r="N39" s="68"/>
      <c r="O39" s="69" t="n">
        <v>33733</v>
      </c>
      <c r="P39" s="68"/>
      <c r="Q39" s="69" t="n">
        <v>9061</v>
      </c>
      <c r="R39" s="68"/>
      <c r="S39" s="68"/>
      <c r="T39" s="68"/>
      <c r="U39" s="69" t="n">
        <v>19099</v>
      </c>
      <c r="V39" s="68"/>
      <c r="W39" s="68"/>
      <c r="X39" s="69" t="n">
        <v>1850</v>
      </c>
      <c r="Y39" s="69" t="n">
        <v>919480</v>
      </c>
      <c r="Z39" s="68"/>
      <c r="AA39" s="69" t="n">
        <v>5644</v>
      </c>
      <c r="AB39" s="70"/>
      <c r="AC39" s="70"/>
      <c r="AD39" s="71" t="n">
        <v>15026</v>
      </c>
      <c r="AE39" s="69" t="n">
        <v>2244493</v>
      </c>
      <c r="AF39" s="72" t="n">
        <f aca="false">0+SUM(E39:L39,N39:X39,Z39:AD39)</f>
        <v>84413</v>
      </c>
      <c r="AG39" s="58"/>
    </row>
    <row r="40" customFormat="false" ht="13.8" hidden="false" customHeight="false" outlineLevel="0" collapsed="false">
      <c r="A40" s="66" t="s">
        <v>219</v>
      </c>
      <c r="B40" s="67" t="n">
        <v>19</v>
      </c>
      <c r="C40" s="67" t="n">
        <v>19</v>
      </c>
      <c r="D40" s="73"/>
      <c r="E40" s="68"/>
      <c r="F40" s="68"/>
      <c r="G40" s="68"/>
      <c r="H40" s="68"/>
      <c r="I40" s="68"/>
      <c r="J40" s="68"/>
      <c r="K40" s="68"/>
      <c r="L40" s="68"/>
      <c r="M40" s="69" t="n">
        <v>3423042</v>
      </c>
      <c r="N40" s="68"/>
      <c r="O40" s="68"/>
      <c r="P40" s="68"/>
      <c r="Q40" s="69" t="n">
        <v>33318</v>
      </c>
      <c r="R40" s="68"/>
      <c r="S40" s="68"/>
      <c r="T40" s="68"/>
      <c r="U40" s="69" t="n">
        <v>34538</v>
      </c>
      <c r="V40" s="68"/>
      <c r="W40" s="68"/>
      <c r="X40" s="68"/>
      <c r="Y40" s="69" t="n">
        <v>3543308</v>
      </c>
      <c r="Z40" s="68"/>
      <c r="AA40" s="68"/>
      <c r="AB40" s="70"/>
      <c r="AC40" s="70"/>
      <c r="AD40" s="71" t="n">
        <v>24526</v>
      </c>
      <c r="AE40" s="69" t="n">
        <v>7058732</v>
      </c>
      <c r="AF40" s="72" t="n">
        <f aca="false">0+SUM(E40:L40,N40:X40,Z40:AD40)</f>
        <v>92382</v>
      </c>
      <c r="AG40" s="58"/>
    </row>
    <row r="41" customFormat="false" ht="13.8" hidden="false" customHeight="false" outlineLevel="0" collapsed="false">
      <c r="A41" s="66" t="s">
        <v>220</v>
      </c>
      <c r="B41" s="67" t="n">
        <v>4</v>
      </c>
      <c r="C41" s="67"/>
      <c r="D41" s="67" t="n">
        <v>4</v>
      </c>
      <c r="E41" s="68"/>
      <c r="F41" s="68"/>
      <c r="G41" s="69" t="n">
        <v>1176</v>
      </c>
      <c r="H41" s="68"/>
      <c r="I41" s="68"/>
      <c r="J41" s="68"/>
      <c r="K41" s="68"/>
      <c r="L41" s="68"/>
      <c r="M41" s="69" t="n">
        <v>285156</v>
      </c>
      <c r="N41" s="68"/>
      <c r="O41" s="69" t="n">
        <v>5045</v>
      </c>
      <c r="P41" s="68"/>
      <c r="Q41" s="69" t="n">
        <v>1617</v>
      </c>
      <c r="R41" s="68"/>
      <c r="S41" s="68"/>
      <c r="T41" s="68"/>
      <c r="U41" s="69" t="n">
        <v>2900</v>
      </c>
      <c r="V41" s="68"/>
      <c r="W41" s="68"/>
      <c r="X41" s="68"/>
      <c r="Y41" s="69" t="n">
        <v>214406</v>
      </c>
      <c r="Z41" s="68" t="n">
        <v>359</v>
      </c>
      <c r="AA41" s="68"/>
      <c r="AB41" s="70"/>
      <c r="AC41" s="70"/>
      <c r="AD41" s="71" t="n">
        <v>2727</v>
      </c>
      <c r="AE41" s="69" t="n">
        <v>513386</v>
      </c>
      <c r="AF41" s="72" t="n">
        <f aca="false">0+SUM(E41:L41,N41:X41,Z41:AD41)</f>
        <v>13824</v>
      </c>
      <c r="AG41" s="58"/>
    </row>
    <row r="42" customFormat="false" ht="13.8" hidden="false" customHeight="false" outlineLevel="0" collapsed="false">
      <c r="A42" s="66" t="s">
        <v>221</v>
      </c>
      <c r="B42" s="67" t="n">
        <v>9</v>
      </c>
      <c r="C42" s="67" t="n">
        <v>9</v>
      </c>
      <c r="D42" s="67"/>
      <c r="E42" s="68"/>
      <c r="F42" s="68"/>
      <c r="G42" s="69" t="n">
        <v>3059</v>
      </c>
      <c r="H42" s="68"/>
      <c r="I42" s="68"/>
      <c r="J42" s="68"/>
      <c r="K42" s="68"/>
      <c r="L42" s="68"/>
      <c r="M42" s="69" t="n">
        <v>1028452</v>
      </c>
      <c r="N42" s="68"/>
      <c r="O42" s="68"/>
      <c r="P42" s="68"/>
      <c r="Q42" s="69" t="n">
        <v>12669</v>
      </c>
      <c r="R42" s="68"/>
      <c r="S42" s="68"/>
      <c r="T42" s="68"/>
      <c r="U42" s="69" t="n">
        <v>8117</v>
      </c>
      <c r="V42" s="68"/>
      <c r="W42" s="68"/>
      <c r="X42" s="69" t="n">
        <v>5352</v>
      </c>
      <c r="Y42" s="69" t="n">
        <v>1483747</v>
      </c>
      <c r="Z42" s="68"/>
      <c r="AA42" s="69" t="n">
        <v>6744</v>
      </c>
      <c r="AB42" s="70"/>
      <c r="AC42" s="70"/>
      <c r="AD42" s="70"/>
      <c r="AE42" s="69" t="n">
        <v>2548140</v>
      </c>
      <c r="AF42" s="72" t="n">
        <f aca="false">0+SUM(E42:L42,N42:X42,Z42:AD42)</f>
        <v>35941</v>
      </c>
      <c r="AG42" s="58"/>
    </row>
    <row r="43" customFormat="false" ht="13.8" hidden="false" customHeight="false" outlineLevel="0" collapsed="false">
      <c r="A43" s="66" t="s">
        <v>222</v>
      </c>
      <c r="B43" s="67" t="n">
        <v>3</v>
      </c>
      <c r="C43" s="67" t="n">
        <v>3</v>
      </c>
      <c r="D43" s="67"/>
      <c r="E43" s="68"/>
      <c r="F43" s="68"/>
      <c r="G43" s="68"/>
      <c r="H43" s="68"/>
      <c r="I43" s="68"/>
      <c r="J43" s="68"/>
      <c r="K43" s="68"/>
      <c r="L43" s="68"/>
      <c r="M43" s="69" t="n">
        <v>146859</v>
      </c>
      <c r="N43" s="68"/>
      <c r="O43" s="69" t="n">
        <v>7204</v>
      </c>
      <c r="P43" s="68"/>
      <c r="Q43" s="69" t="n">
        <v>2778</v>
      </c>
      <c r="R43" s="68"/>
      <c r="S43" s="68"/>
      <c r="T43" s="68"/>
      <c r="U43" s="68"/>
      <c r="V43" s="68"/>
      <c r="W43" s="68"/>
      <c r="X43" s="68"/>
      <c r="Y43" s="69" t="n">
        <v>272081</v>
      </c>
      <c r="Z43" s="68"/>
      <c r="AA43" s="68"/>
      <c r="AB43" s="70"/>
      <c r="AC43" s="70"/>
      <c r="AD43" s="70"/>
      <c r="AE43" s="69" t="n">
        <v>428922</v>
      </c>
      <c r="AF43" s="72" t="n">
        <f aca="false">0+SUM(E43:L43,N43:X43,Z43:AD43)</f>
        <v>9982</v>
      </c>
      <c r="AG43" s="58"/>
    </row>
    <row r="44" customFormat="false" ht="13.8" hidden="false" customHeight="false" outlineLevel="0" collapsed="false">
      <c r="A44" s="66" t="s">
        <v>223</v>
      </c>
      <c r="B44" s="67" t="n">
        <v>11</v>
      </c>
      <c r="C44" s="67" t="n">
        <v>11</v>
      </c>
      <c r="D44" s="67"/>
      <c r="E44" s="68"/>
      <c r="F44" s="69" t="n">
        <v>5865</v>
      </c>
      <c r="G44" s="69" t="n">
        <v>3457</v>
      </c>
      <c r="H44" s="68"/>
      <c r="I44" s="68"/>
      <c r="J44" s="68"/>
      <c r="K44" s="68" t="n">
        <v>988</v>
      </c>
      <c r="L44" s="68"/>
      <c r="M44" s="69" t="n">
        <v>1056265</v>
      </c>
      <c r="N44" s="68"/>
      <c r="O44" s="69" t="n">
        <v>21535</v>
      </c>
      <c r="P44" s="68"/>
      <c r="Q44" s="68"/>
      <c r="R44" s="68"/>
      <c r="S44" s="68"/>
      <c r="T44" s="68"/>
      <c r="U44" s="69" t="n">
        <v>8967</v>
      </c>
      <c r="V44" s="68"/>
      <c r="W44" s="68"/>
      <c r="X44" s="68"/>
      <c r="Y44" s="69" t="n">
        <v>1966865</v>
      </c>
      <c r="Z44" s="68"/>
      <c r="AA44" s="68"/>
      <c r="AB44" s="70"/>
      <c r="AC44" s="70"/>
      <c r="AD44" s="70"/>
      <c r="AE44" s="69" t="n">
        <v>3063942</v>
      </c>
      <c r="AF44" s="72" t="n">
        <f aca="false">0+SUM(E44:L44,N44:X44,Z44:AD44)</f>
        <v>40812</v>
      </c>
      <c r="AG44" s="58"/>
    </row>
    <row r="45" customFormat="false" ht="13.8" hidden="false" customHeight="false" outlineLevel="0" collapsed="false">
      <c r="A45" s="66" t="s">
        <v>224</v>
      </c>
      <c r="B45" s="67" t="n">
        <v>40</v>
      </c>
      <c r="C45" s="67" t="n">
        <v>40</v>
      </c>
      <c r="D45" s="67"/>
      <c r="E45" s="68" t="n">
        <v>433</v>
      </c>
      <c r="F45" s="68"/>
      <c r="G45" s="69" t="n">
        <v>2374</v>
      </c>
      <c r="H45" s="68"/>
      <c r="I45" s="68"/>
      <c r="J45" s="68"/>
      <c r="K45" s="68"/>
      <c r="L45" s="68"/>
      <c r="M45" s="69" t="n">
        <v>4835250</v>
      </c>
      <c r="N45" s="68"/>
      <c r="O45" s="68"/>
      <c r="P45" s="68"/>
      <c r="Q45" s="69" t="n">
        <v>68557</v>
      </c>
      <c r="R45" s="68"/>
      <c r="S45" s="68"/>
      <c r="T45" s="69" t="n">
        <v>3780</v>
      </c>
      <c r="U45" s="69" t="n">
        <v>82701</v>
      </c>
      <c r="V45" s="68"/>
      <c r="W45" s="68"/>
      <c r="X45" s="68"/>
      <c r="Y45" s="69" t="n">
        <v>6393597</v>
      </c>
      <c r="Z45" s="68"/>
      <c r="AA45" s="69" t="n">
        <v>1858</v>
      </c>
      <c r="AB45" s="70"/>
      <c r="AC45" s="70"/>
      <c r="AD45" s="71" t="n">
        <v>124</v>
      </c>
      <c r="AE45" s="69" t="n">
        <v>11388674</v>
      </c>
      <c r="AF45" s="72" t="n">
        <f aca="false">0+SUM(E45:L45,N45:X45,Z45:AD45)</f>
        <v>159827</v>
      </c>
      <c r="AG45" s="58"/>
    </row>
    <row r="46" customFormat="false" ht="13.8" hidden="false" customHeight="false" outlineLevel="0" collapsed="false">
      <c r="A46" s="66" t="s">
        <v>225</v>
      </c>
      <c r="B46" s="67" t="n">
        <v>6</v>
      </c>
      <c r="C46" s="67" t="n">
        <v>6</v>
      </c>
      <c r="D46" s="67"/>
      <c r="E46" s="68"/>
      <c r="F46" s="68" t="n">
        <v>59</v>
      </c>
      <c r="G46" s="69" t="n">
        <v>3189</v>
      </c>
      <c r="H46" s="68"/>
      <c r="I46" s="68"/>
      <c r="J46" s="69" t="n">
        <v>2653</v>
      </c>
      <c r="K46" s="68"/>
      <c r="L46" s="68"/>
      <c r="M46" s="69" t="n">
        <v>562566</v>
      </c>
      <c r="N46" s="68"/>
      <c r="O46" s="68"/>
      <c r="P46" s="68"/>
      <c r="Q46" s="69" t="n">
        <v>16902</v>
      </c>
      <c r="R46" s="68"/>
      <c r="S46" s="69" t="n">
        <v>8402</v>
      </c>
      <c r="T46" s="68" t="n">
        <v>441</v>
      </c>
      <c r="U46" s="69" t="n">
        <v>8222</v>
      </c>
      <c r="V46" s="68"/>
      <c r="W46" s="68"/>
      <c r="X46" s="68"/>
      <c r="Y46" s="69" t="n">
        <v>883818</v>
      </c>
      <c r="Z46" s="68"/>
      <c r="AA46" s="69" t="n">
        <v>2199</v>
      </c>
      <c r="AB46" s="70"/>
      <c r="AC46" s="70"/>
      <c r="AD46" s="71" t="n">
        <v>43</v>
      </c>
      <c r="AE46" s="69" t="n">
        <v>1488494</v>
      </c>
      <c r="AF46" s="72" t="n">
        <f aca="false">0+SUM(E46:L46,N46:X46,Z46:AD46)</f>
        <v>42110</v>
      </c>
      <c r="AG46" s="58"/>
    </row>
    <row r="47" customFormat="false" ht="13.8" hidden="false" customHeight="false" outlineLevel="0" collapsed="false">
      <c r="A47" s="66" t="s">
        <v>226</v>
      </c>
      <c r="B47" s="67" t="n">
        <v>3</v>
      </c>
      <c r="C47" s="67"/>
      <c r="D47" s="67" t="n">
        <v>3</v>
      </c>
      <c r="E47" s="68" t="n">
        <v>8</v>
      </c>
      <c r="F47" s="68"/>
      <c r="G47" s="69" t="n">
        <v>1710</v>
      </c>
      <c r="H47" s="68"/>
      <c r="I47" s="68"/>
      <c r="J47" s="68"/>
      <c r="K47" s="68" t="n">
        <v>211</v>
      </c>
      <c r="L47" s="68"/>
      <c r="M47" s="69" t="n">
        <v>235791</v>
      </c>
      <c r="N47" s="68"/>
      <c r="O47" s="69" t="n">
        <v>5905</v>
      </c>
      <c r="P47" s="68"/>
      <c r="Q47" s="69" t="n">
        <v>1828</v>
      </c>
      <c r="R47" s="68"/>
      <c r="S47" s="68"/>
      <c r="T47" s="68" t="n">
        <v>49</v>
      </c>
      <c r="U47" s="68" t="n">
        <v>893</v>
      </c>
      <c r="V47" s="68"/>
      <c r="W47" s="68" t="n">
        <v>7</v>
      </c>
      <c r="X47" s="68" t="n">
        <v>4</v>
      </c>
      <c r="Y47" s="69" t="n">
        <v>119395</v>
      </c>
      <c r="Z47" s="68"/>
      <c r="AA47" s="69" t="n">
        <v>1549</v>
      </c>
      <c r="AB47" s="70"/>
      <c r="AC47" s="70"/>
      <c r="AD47" s="71" t="n">
        <v>2072</v>
      </c>
      <c r="AE47" s="69" t="n">
        <v>369422</v>
      </c>
      <c r="AF47" s="72" t="n">
        <f aca="false">0+SUM(E47:L47,N47:X47,Z47:AD47)</f>
        <v>14236</v>
      </c>
      <c r="AG47" s="58"/>
    </row>
    <row r="48" customFormat="false" ht="13.8" hidden="false" customHeight="false" outlineLevel="0" collapsed="false">
      <c r="A48" s="66" t="s">
        <v>227</v>
      </c>
      <c r="B48" s="67" t="n">
        <v>13</v>
      </c>
      <c r="C48" s="67"/>
      <c r="D48" s="67" t="n">
        <v>13</v>
      </c>
      <c r="E48" s="68"/>
      <c r="F48" s="68"/>
      <c r="G48" s="69" t="n">
        <v>8408</v>
      </c>
      <c r="H48" s="68"/>
      <c r="I48" s="68"/>
      <c r="J48" s="68"/>
      <c r="K48" s="68"/>
      <c r="L48" s="68"/>
      <c r="M48" s="69" t="n">
        <v>2333778</v>
      </c>
      <c r="N48" s="68"/>
      <c r="O48" s="68"/>
      <c r="P48" s="68"/>
      <c r="Q48" s="69" t="n">
        <v>19802</v>
      </c>
      <c r="R48" s="68"/>
      <c r="S48" s="68"/>
      <c r="T48" s="68"/>
      <c r="U48" s="69" t="n">
        <v>34880</v>
      </c>
      <c r="V48" s="68"/>
      <c r="W48" s="68"/>
      <c r="X48" s="68"/>
      <c r="Y48" s="69" t="n">
        <v>2074097</v>
      </c>
      <c r="Z48" s="68"/>
      <c r="AA48" s="69" t="n">
        <v>8975</v>
      </c>
      <c r="AB48" s="70"/>
      <c r="AC48" s="70"/>
      <c r="AD48" s="71" t="n">
        <v>23348</v>
      </c>
      <c r="AE48" s="69" t="n">
        <v>4503288</v>
      </c>
      <c r="AF48" s="72" t="n">
        <f aca="false">0+SUM(E48:L48,N48:X48,Z48:AD48)</f>
        <v>95413</v>
      </c>
      <c r="AG48" s="58"/>
    </row>
    <row r="49" customFormat="false" ht="13.8" hidden="false" customHeight="false" outlineLevel="0" collapsed="false">
      <c r="A49" s="66" t="s">
        <v>228</v>
      </c>
      <c r="B49" s="67" t="n">
        <v>12</v>
      </c>
      <c r="C49" s="67"/>
      <c r="D49" s="67" t="n">
        <v>12</v>
      </c>
      <c r="E49" s="69" t="n">
        <v>3323</v>
      </c>
      <c r="F49" s="68"/>
      <c r="G49" s="69" t="n">
        <v>8695</v>
      </c>
      <c r="H49" s="68"/>
      <c r="I49" s="68"/>
      <c r="J49" s="68"/>
      <c r="K49" s="68" t="n">
        <v>824</v>
      </c>
      <c r="L49" s="68"/>
      <c r="M49" s="69" t="n">
        <v>2245849</v>
      </c>
      <c r="N49" s="68"/>
      <c r="O49" s="69" t="n">
        <v>54868</v>
      </c>
      <c r="P49" s="68" t="n">
        <v>917</v>
      </c>
      <c r="Q49" s="69" t="n">
        <v>16428</v>
      </c>
      <c r="R49" s="68"/>
      <c r="S49" s="68"/>
      <c r="T49" s="68"/>
      <c r="U49" s="69" t="n">
        <v>29754</v>
      </c>
      <c r="V49" s="68"/>
      <c r="W49" s="68"/>
      <c r="X49" s="68"/>
      <c r="Y49" s="69" t="n">
        <v>1530923</v>
      </c>
      <c r="Z49" s="68"/>
      <c r="AA49" s="69" t="n">
        <v>7254</v>
      </c>
      <c r="AB49" s="70"/>
      <c r="AC49" s="70"/>
      <c r="AD49" s="71" t="n">
        <v>25408</v>
      </c>
      <c r="AE49" s="69" t="n">
        <v>3924243</v>
      </c>
      <c r="AF49" s="72" t="n">
        <f aca="false">0+SUM(E49:L49,N49:X49,Z49:AD49)</f>
        <v>147471</v>
      </c>
      <c r="AG49" s="58"/>
    </row>
    <row r="50" customFormat="false" ht="13.8" hidden="false" customHeight="false" outlineLevel="0" collapsed="false">
      <c r="A50" s="66" t="s">
        <v>229</v>
      </c>
      <c r="B50" s="67" t="n">
        <v>4</v>
      </c>
      <c r="C50" s="67" t="n">
        <v>4</v>
      </c>
      <c r="D50" s="67"/>
      <c r="E50" s="68" t="n">
        <v>10</v>
      </c>
      <c r="F50" s="68"/>
      <c r="G50" s="68" t="n">
        <v>73</v>
      </c>
      <c r="H50" s="68"/>
      <c r="I50" s="68"/>
      <c r="J50" s="68"/>
      <c r="K50" s="68"/>
      <c r="L50" s="68"/>
      <c r="M50" s="69" t="n">
        <v>214309</v>
      </c>
      <c r="N50" s="68"/>
      <c r="O50" s="69" t="n">
        <v>8947</v>
      </c>
      <c r="P50" s="68"/>
      <c r="Q50" s="69" t="n">
        <v>3047</v>
      </c>
      <c r="R50" s="68"/>
      <c r="S50" s="68"/>
      <c r="T50" s="68" t="n">
        <v>63</v>
      </c>
      <c r="U50" s="69" t="n">
        <v>2531</v>
      </c>
      <c r="V50" s="68"/>
      <c r="W50" s="68"/>
      <c r="X50" s="68"/>
      <c r="Y50" s="69" t="n">
        <v>533556</v>
      </c>
      <c r="Z50" s="68"/>
      <c r="AA50" s="68" t="n">
        <v>39</v>
      </c>
      <c r="AB50" s="70"/>
      <c r="AC50" s="70"/>
      <c r="AD50" s="71" t="n">
        <v>7</v>
      </c>
      <c r="AE50" s="69" t="n">
        <v>762582</v>
      </c>
      <c r="AF50" s="72" t="n">
        <f aca="false">0+SUM(E50:L50,N50:X50,Z50:AD50)</f>
        <v>14717</v>
      </c>
      <c r="AG50" s="58"/>
    </row>
    <row r="51" customFormat="false" ht="13.8" hidden="false" customHeight="false" outlineLevel="0" collapsed="false">
      <c r="A51" s="66" t="s">
        <v>230</v>
      </c>
      <c r="B51" s="67" t="n">
        <v>10</v>
      </c>
      <c r="C51" s="67" t="n">
        <v>10</v>
      </c>
      <c r="D51" s="67"/>
      <c r="E51" s="68"/>
      <c r="F51" s="68"/>
      <c r="G51" s="69" t="n">
        <v>2035</v>
      </c>
      <c r="H51" s="68"/>
      <c r="I51" s="68"/>
      <c r="J51" s="68"/>
      <c r="K51" s="68"/>
      <c r="L51" s="68"/>
      <c r="M51" s="69" t="n">
        <v>1668229</v>
      </c>
      <c r="N51" s="68"/>
      <c r="O51" s="69" t="n">
        <v>17740</v>
      </c>
      <c r="P51" s="68"/>
      <c r="Q51" s="69" t="n">
        <v>10511</v>
      </c>
      <c r="R51" s="68"/>
      <c r="S51" s="68"/>
      <c r="T51" s="68" t="n">
        <v>561</v>
      </c>
      <c r="U51" s="69" t="n">
        <v>12275</v>
      </c>
      <c r="V51" s="68"/>
      <c r="W51" s="68"/>
      <c r="X51" s="69" t="n">
        <v>4044</v>
      </c>
      <c r="Y51" s="69" t="n">
        <v>1697626</v>
      </c>
      <c r="Z51" s="68"/>
      <c r="AA51" s="69" t="n">
        <v>2753</v>
      </c>
      <c r="AB51" s="70"/>
      <c r="AC51" s="70"/>
      <c r="AD51" s="71" t="n">
        <v>7144</v>
      </c>
      <c r="AE51" s="69" t="n">
        <v>3422918</v>
      </c>
      <c r="AF51" s="72" t="n">
        <f aca="false">0+SUM(E51:L51,N51:X51,Z51:AD51)</f>
        <v>57063</v>
      </c>
      <c r="AG51" s="58"/>
    </row>
    <row r="52" customFormat="false" ht="13.8" hidden="false" customHeight="false" outlineLevel="0" collapsed="false">
      <c r="A52" s="74" t="s">
        <v>231</v>
      </c>
      <c r="B52" s="75" t="n">
        <v>3</v>
      </c>
      <c r="C52" s="75" t="n">
        <v>3</v>
      </c>
      <c r="D52" s="75"/>
      <c r="E52" s="76"/>
      <c r="F52" s="76"/>
      <c r="G52" s="76"/>
      <c r="H52" s="76"/>
      <c r="I52" s="76"/>
      <c r="J52" s="76"/>
      <c r="K52" s="76"/>
      <c r="L52" s="76"/>
      <c r="M52" s="77" t="n">
        <v>69527</v>
      </c>
      <c r="N52" s="76"/>
      <c r="O52" s="76"/>
      <c r="P52" s="76"/>
      <c r="Q52" s="77" t="n">
        <v>4193</v>
      </c>
      <c r="R52" s="76"/>
      <c r="S52" s="76"/>
      <c r="T52" s="76"/>
      <c r="U52" s="76"/>
      <c r="V52" s="76"/>
      <c r="W52" s="76"/>
      <c r="X52" s="76"/>
      <c r="Y52" s="77" t="n">
        <v>192633</v>
      </c>
      <c r="Z52" s="76"/>
      <c r="AA52" s="76"/>
      <c r="AB52" s="78"/>
      <c r="AC52" s="78"/>
      <c r="AD52" s="79" t="n">
        <v>2695</v>
      </c>
      <c r="AE52" s="77" t="n">
        <v>269048</v>
      </c>
      <c r="AF52" s="80" t="n">
        <f aca="false">0+SUM(E52:L52,N52:X52,Z52:AD52)</f>
        <v>6888</v>
      </c>
      <c r="AG52" s="58"/>
    </row>
    <row r="53" customFormat="false" ht="12.75" hidden="false" customHeight="false" outlineLevel="0" collapsed="false">
      <c r="A53" s="81" t="s">
        <v>232</v>
      </c>
      <c r="B53" s="82" t="n">
        <v>538</v>
      </c>
      <c r="C53" s="82" t="n">
        <v>312</v>
      </c>
      <c r="D53" s="82" t="n">
        <v>226</v>
      </c>
      <c r="E53" s="83" t="n">
        <v>28437</v>
      </c>
      <c r="F53" s="83" t="n">
        <v>5975</v>
      </c>
      <c r="G53" s="83" t="n">
        <v>166175</v>
      </c>
      <c r="H53" s="83" t="n">
        <v>12805</v>
      </c>
      <c r="I53" s="83" t="n">
        <v>859</v>
      </c>
      <c r="J53" s="83" t="n">
        <v>2653</v>
      </c>
      <c r="K53" s="83" t="n">
        <v>4118</v>
      </c>
      <c r="L53" s="83" t="n">
        <v>5297</v>
      </c>
      <c r="M53" s="83" t="n">
        <v>75017613</v>
      </c>
      <c r="N53" s="83" t="n">
        <v>2196</v>
      </c>
      <c r="O53" s="83" t="n">
        <v>756393</v>
      </c>
      <c r="P53" s="83" t="n">
        <v>4651</v>
      </c>
      <c r="Q53" s="83" t="n">
        <v>650126</v>
      </c>
      <c r="R53" s="83" t="n">
        <v>2857</v>
      </c>
      <c r="S53" s="83" t="n">
        <v>12786</v>
      </c>
      <c r="T53" s="83" t="n">
        <v>44000</v>
      </c>
      <c r="U53" s="83" t="n">
        <v>862049</v>
      </c>
      <c r="V53" s="83" t="n">
        <v>364</v>
      </c>
      <c r="W53" s="83" t="n">
        <v>921</v>
      </c>
      <c r="X53" s="83" t="n">
        <v>41294</v>
      </c>
      <c r="Y53" s="83" t="n">
        <v>77302580</v>
      </c>
      <c r="Z53" s="83" t="n">
        <v>359</v>
      </c>
      <c r="AA53" s="83" t="n">
        <v>82644</v>
      </c>
      <c r="AB53" s="83" t="n">
        <v>1144</v>
      </c>
      <c r="AC53" s="83" t="n">
        <v>19625</v>
      </c>
      <c r="AD53" s="83" t="n">
        <v>210381</v>
      </c>
      <c r="AE53" s="83" t="n">
        <v>155238302</v>
      </c>
      <c r="AF53" s="84"/>
      <c r="AG53" s="55"/>
    </row>
    <row r="54" customFormat="false" ht="12.75" hidden="false" customHeight="false" outlineLevel="0" collapsed="false">
      <c r="A54" s="85" t="s">
        <v>233</v>
      </c>
      <c r="B54" s="86"/>
      <c r="C54" s="86"/>
      <c r="D54" s="86"/>
      <c r="E54" s="87" t="n">
        <v>0.000183182884852734</v>
      </c>
      <c r="F54" s="87" t="n">
        <v>3.8489212539828E-005</v>
      </c>
      <c r="G54" s="87" t="n">
        <v>0.00107045102825204</v>
      </c>
      <c r="H54" s="87" t="n">
        <v>8.2486086455648E-005</v>
      </c>
      <c r="I54" s="87" t="n">
        <v>5.53342821283887E-006</v>
      </c>
      <c r="J54" s="87" t="n">
        <v>1.70898545386048E-005</v>
      </c>
      <c r="K54" s="87" t="n">
        <v>2.65269585337258E-005</v>
      </c>
      <c r="L54" s="87" t="n">
        <v>3.41217336943044E-005</v>
      </c>
      <c r="M54" s="87" t="n">
        <v>0.483241648700847</v>
      </c>
      <c r="N54" s="87" t="n">
        <v>1.4145993428864E-005</v>
      </c>
      <c r="O54" s="87" t="n">
        <v>0.00487246375575533</v>
      </c>
      <c r="P54" s="87" t="n">
        <v>2.99603895435548E-005</v>
      </c>
      <c r="Q54" s="87" t="n">
        <v>0.00418792264295702</v>
      </c>
      <c r="R54" s="87" t="n">
        <v>1.84039632177889E-005</v>
      </c>
      <c r="S54" s="87" t="n">
        <v>8.2363693980626E-005</v>
      </c>
      <c r="T54" s="87" t="n">
        <v>0.000283435205314214</v>
      </c>
      <c r="U54" s="87" t="n">
        <v>0.0055530689842253</v>
      </c>
      <c r="V54" s="87" t="n">
        <v>2.34478215305395E-006</v>
      </c>
      <c r="W54" s="87" t="n">
        <v>5.93281418396344E-006</v>
      </c>
      <c r="X54" s="87" t="n">
        <v>0.00026600394018739</v>
      </c>
      <c r="Y54" s="87" t="n">
        <v>0.497960741673147</v>
      </c>
      <c r="Z54" s="87" t="n">
        <v>2.31257360699552E-006</v>
      </c>
      <c r="AA54" s="87" t="n">
        <v>0.000532368616090635</v>
      </c>
      <c r="AB54" s="87" t="n">
        <v>7.36931533816957E-006</v>
      </c>
      <c r="AC54" s="87" t="n">
        <v>0.000126418543279351</v>
      </c>
      <c r="AD54" s="87" t="n">
        <v>0.00135521322566386</v>
      </c>
      <c r="AE54" s="87" t="n">
        <v>1</v>
      </c>
      <c r="AF54" s="88"/>
      <c r="AG54" s="89"/>
    </row>
    <row r="55" customFormat="false" ht="13.5" hidden="false" customHeight="false" outlineLevel="0" collapsed="false">
      <c r="B55" s="90"/>
      <c r="E55" s="54"/>
    </row>
    <row r="56" customFormat="false" ht="13.5" hidden="false" customHeight="false" outlineLevel="0" collapsed="false">
      <c r="B56" s="90"/>
      <c r="E56" s="54"/>
      <c r="F56" s="91"/>
      <c r="G56" s="91"/>
      <c r="H56" s="91"/>
      <c r="I56" s="91"/>
      <c r="J56" s="91"/>
      <c r="K56" s="91"/>
    </row>
    <row r="57" customFormat="false" ht="13.5" hidden="false" customHeight="false" outlineLevel="0" collapsed="false">
      <c r="B57" s="90"/>
      <c r="E57" s="54"/>
      <c r="F57" s="91"/>
      <c r="G57" s="91"/>
      <c r="H57" s="91"/>
      <c r="I57" s="91"/>
      <c r="J57" s="91"/>
      <c r="K57" s="91"/>
    </row>
    <row r="58" customFormat="false" ht="13.5" hidden="false" customHeight="false" outlineLevel="0" collapsed="false">
      <c r="B58" s="90"/>
      <c r="E58" s="54"/>
    </row>
    <row r="59" customFormat="false" ht="13.5" hidden="false" customHeight="false" outlineLevel="0" collapsed="false">
      <c r="B59" s="90"/>
      <c r="E59" s="54"/>
    </row>
    <row r="60" customFormat="false" ht="13.5" hidden="false" customHeight="false" outlineLevel="0" collapsed="false">
      <c r="B60" s="90"/>
      <c r="E60" s="54"/>
    </row>
    <row r="61" customFormat="false" ht="13.5" hidden="false" customHeight="false" outlineLevel="0" collapsed="false">
      <c r="B61" s="90"/>
      <c r="E61" s="54"/>
    </row>
    <row r="62" customFormat="false" ht="13.5" hidden="false" customHeight="false" outlineLevel="0" collapsed="false">
      <c r="B62" s="90"/>
      <c r="E62" s="54"/>
    </row>
    <row r="63" customFormat="false" ht="13.5" hidden="false" customHeight="false" outlineLevel="0" collapsed="false">
      <c r="B63" s="90"/>
      <c r="E63" s="54"/>
    </row>
    <row r="64" customFormat="false" ht="13.5" hidden="false" customHeight="false" outlineLevel="0" collapsed="false">
      <c r="B64" s="90"/>
      <c r="E64" s="54"/>
    </row>
    <row r="65" customFormat="false" ht="13.5" hidden="false" customHeight="false" outlineLevel="0" collapsed="false">
      <c r="B65" s="90"/>
      <c r="E65" s="54"/>
    </row>
    <row r="66" customFormat="false" ht="13.5" hidden="false" customHeight="false" outlineLevel="0" collapsed="false">
      <c r="A66" s="92"/>
      <c r="B66" s="90"/>
      <c r="C66" s="92"/>
      <c r="D66" s="92"/>
      <c r="E66" s="92"/>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2"/>
      <c r="AG66" s="92"/>
    </row>
    <row r="67" customFormat="false" ht="13.5" hidden="false" customHeight="false" outlineLevel="0" collapsed="false">
      <c r="A67" s="92"/>
      <c r="B67" s="90"/>
      <c r="C67" s="92"/>
      <c r="D67" s="92"/>
      <c r="E67" s="92"/>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2"/>
      <c r="AG67" s="92"/>
    </row>
    <row r="68" customFormat="false" ht="13.5" hidden="false" customHeight="false" outlineLevel="0" collapsed="false">
      <c r="B68" s="90"/>
      <c r="E68" s="54"/>
    </row>
    <row r="69" customFormat="false" ht="13.5" hidden="false" customHeight="false" outlineLevel="0" collapsed="false">
      <c r="B69" s="90"/>
      <c r="E69" s="54"/>
    </row>
    <row r="70" customFormat="false" ht="13.5" hidden="false" customHeight="false" outlineLevel="0" collapsed="false">
      <c r="B70" s="90"/>
      <c r="E70" s="54"/>
    </row>
    <row r="71" customFormat="false" ht="13.5" hidden="false" customHeight="false" outlineLevel="0" collapsed="false">
      <c r="B71" s="90"/>
      <c r="E71" s="54"/>
    </row>
    <row r="72" customFormat="false" ht="13.5" hidden="false" customHeight="false" outlineLevel="0" collapsed="false">
      <c r="B72" s="90"/>
      <c r="E72" s="54"/>
    </row>
    <row r="73" customFormat="false" ht="13.5" hidden="false" customHeight="false" outlineLevel="0" collapsed="false">
      <c r="B73" s="90"/>
      <c r="E73" s="54"/>
    </row>
    <row r="74" customFormat="false" ht="13.5" hidden="false" customHeight="false" outlineLevel="0" collapsed="false">
      <c r="B74" s="90"/>
      <c r="E74" s="54"/>
    </row>
    <row r="75" customFormat="false" ht="13.5" hidden="false" customHeight="false" outlineLevel="0" collapsed="false">
      <c r="B75" s="90"/>
    </row>
    <row r="76" customFormat="false" ht="13.5" hidden="false" customHeight="false" outlineLevel="0" collapsed="false">
      <c r="B76" s="90"/>
    </row>
    <row r="77" customFormat="false" ht="13.5" hidden="false" customHeight="false" outlineLevel="0" collapsed="false">
      <c r="B77" s="90"/>
    </row>
    <row r="78" customFormat="false" ht="13.5" hidden="false" customHeight="false" outlineLevel="0" collapsed="false">
      <c r="B78" s="90"/>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5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5" activeCellId="0" sqref="C25"/>
    </sheetView>
  </sheetViews>
  <sheetFormatPr defaultColWidth="15.70703125" defaultRowHeight="12.75" customHeight="true" zeroHeight="false" outlineLevelRow="0" outlineLevelCol="0"/>
  <cols>
    <col collapsed="false" customWidth="true" hidden="false" outlineLevel="0" max="1" min="1" style="40" width="26.7"/>
    <col collapsed="false" customWidth="true" hidden="false" outlineLevel="0" max="2" min="2" style="40" width="19.48"/>
    <col collapsed="false" customWidth="true" hidden="false" outlineLevel="0" max="3" min="3" style="40" width="25.7"/>
    <col collapsed="false" customWidth="true" hidden="false" outlineLevel="0" max="4" min="4" style="40" width="19.15"/>
    <col collapsed="false" customWidth="true" hidden="false" outlineLevel="0" max="5" min="5" style="40" width="10.73"/>
    <col collapsed="false" customWidth="true" hidden="false" outlineLevel="0" max="6" min="6" style="40" width="23.43"/>
    <col collapsed="false" customWidth="true" hidden="false" outlineLevel="0" max="7" min="7" style="40" width="10.73"/>
    <col collapsed="false" customWidth="true" hidden="false" outlineLevel="0" max="8" min="8" style="40" width="23.43"/>
    <col collapsed="false" customWidth="false" hidden="false" outlineLevel="0" max="9" min="9" style="40" width="15.66"/>
    <col collapsed="false" customWidth="true" hidden="false" outlineLevel="0" max="10" min="10" style="40" width="10.73"/>
    <col collapsed="false" customWidth="true" hidden="false" outlineLevel="0" max="11" min="11" style="40" width="23.43"/>
    <col collapsed="false" customWidth="true" hidden="false" outlineLevel="0" max="12" min="12" style="40" width="10.73"/>
    <col collapsed="false" customWidth="true" hidden="false" outlineLevel="0" max="13" min="13" style="40" width="23.43"/>
    <col collapsed="false" customWidth="false" hidden="false" outlineLevel="0" max="16384" min="14" style="40" width="15.7"/>
  </cols>
  <sheetData>
    <row r="1" customFormat="false" ht="15.1" hidden="false" customHeight="true" outlineLevel="0" collapsed="false">
      <c r="A1" s="32" t="s">
        <v>234</v>
      </c>
      <c r="B1" s="32" t="s">
        <v>235</v>
      </c>
      <c r="C1" s="32" t="s">
        <v>236</v>
      </c>
      <c r="D1" s="32" t="s">
        <v>237</v>
      </c>
      <c r="E1" s="32"/>
      <c r="F1" s="32"/>
      <c r="G1" s="32"/>
      <c r="H1" s="32"/>
      <c r="I1" s="32" t="s">
        <v>238</v>
      </c>
      <c r="J1" s="32"/>
      <c r="K1" s="32"/>
      <c r="L1" s="32"/>
      <c r="M1" s="32"/>
    </row>
    <row r="2" customFormat="false" ht="45.35" hidden="false" customHeight="true" outlineLevel="0" collapsed="false">
      <c r="A2" s="32"/>
      <c r="B2" s="32"/>
      <c r="C2" s="32"/>
      <c r="D2" s="32" t="s">
        <v>239</v>
      </c>
      <c r="E2" s="93" t="s">
        <v>240</v>
      </c>
      <c r="F2" s="32" t="s">
        <v>241</v>
      </c>
      <c r="G2" s="93" t="s">
        <v>242</v>
      </c>
      <c r="H2" s="32" t="s">
        <v>241</v>
      </c>
      <c r="I2" s="32" t="s">
        <v>243</v>
      </c>
      <c r="J2" s="93" t="s">
        <v>244</v>
      </c>
      <c r="K2" s="32" t="s">
        <v>241</v>
      </c>
      <c r="L2" s="93" t="s">
        <v>245</v>
      </c>
      <c r="M2" s="32" t="s">
        <v>241</v>
      </c>
    </row>
    <row r="3" customFormat="false" ht="30.25" hidden="false" customHeight="true" outlineLevel="0" collapsed="false">
      <c r="A3" s="94" t="s">
        <v>246</v>
      </c>
      <c r="B3" s="95" t="n">
        <v>260363000</v>
      </c>
      <c r="C3" s="95" t="n">
        <v>236138000</v>
      </c>
      <c r="D3" s="95" t="n">
        <v>173854000</v>
      </c>
      <c r="E3" s="96" t="n">
        <v>0.668</v>
      </c>
      <c r="F3" s="95" t="n">
        <v>500</v>
      </c>
      <c r="G3" s="96" t="n">
        <v>0.736</v>
      </c>
      <c r="H3" s="95" t="n">
        <v>500</v>
      </c>
      <c r="I3" s="95" t="n">
        <v>154308000</v>
      </c>
      <c r="J3" s="96" t="n">
        <v>0.593</v>
      </c>
      <c r="K3" s="95" t="n">
        <v>500</v>
      </c>
      <c r="L3" s="96" t="n">
        <v>0.653</v>
      </c>
      <c r="M3" s="95" t="n">
        <v>500</v>
      </c>
    </row>
    <row r="4" customFormat="false" ht="12.75" hidden="false" customHeight="false" outlineLevel="0" collapsed="false">
      <c r="A4" s="97" t="s">
        <v>247</v>
      </c>
      <c r="B4" s="98" t="n">
        <v>3931000</v>
      </c>
      <c r="C4" s="98" t="n">
        <v>3779000</v>
      </c>
      <c r="D4" s="98" t="n">
        <v>2605000</v>
      </c>
      <c r="E4" s="99" t="n">
        <v>0.663</v>
      </c>
      <c r="F4" s="98" t="n">
        <v>3800</v>
      </c>
      <c r="G4" s="99" t="n">
        <v>0.689</v>
      </c>
      <c r="H4" s="98" t="n">
        <v>4500</v>
      </c>
      <c r="I4" s="98" t="n">
        <v>2219000</v>
      </c>
      <c r="J4" s="99" t="n">
        <v>0.565</v>
      </c>
      <c r="K4" s="98" t="n">
        <v>3800</v>
      </c>
      <c r="L4" s="99" t="n">
        <v>0.587</v>
      </c>
      <c r="M4" s="98" t="n">
        <v>4500</v>
      </c>
    </row>
    <row r="5" customFormat="false" ht="12.75" hidden="false" customHeight="false" outlineLevel="0" collapsed="false">
      <c r="A5" s="97" t="s">
        <v>248</v>
      </c>
      <c r="B5" s="98" t="n">
        <v>536000</v>
      </c>
      <c r="C5" s="98" t="n">
        <v>521000</v>
      </c>
      <c r="D5" s="98" t="n">
        <v>408000</v>
      </c>
      <c r="E5" s="99" t="n">
        <v>0.761</v>
      </c>
      <c r="F5" s="98" t="n">
        <v>3400</v>
      </c>
      <c r="G5" s="99" t="n">
        <v>0.783</v>
      </c>
      <c r="H5" s="98" t="n">
        <v>3400</v>
      </c>
      <c r="I5" s="98" t="n">
        <v>324000</v>
      </c>
      <c r="J5" s="99" t="n">
        <v>0.604</v>
      </c>
      <c r="K5" s="98" t="n">
        <v>3900</v>
      </c>
      <c r="L5" s="99" t="n">
        <v>0.621</v>
      </c>
      <c r="M5" s="98" t="n">
        <v>4100</v>
      </c>
    </row>
    <row r="6" customFormat="false" ht="12.75" hidden="false" customHeight="false" outlineLevel="0" collapsed="false">
      <c r="A6" s="97" t="s">
        <v>249</v>
      </c>
      <c r="B6" s="98" t="n">
        <v>5841000</v>
      </c>
      <c r="C6" s="98" t="n">
        <v>5186000</v>
      </c>
      <c r="D6" s="98" t="n">
        <v>3578000</v>
      </c>
      <c r="E6" s="99" t="n">
        <v>0.613</v>
      </c>
      <c r="F6" s="98" t="n">
        <v>3400</v>
      </c>
      <c r="G6" s="99" t="n">
        <v>0.69</v>
      </c>
      <c r="H6" s="98" t="n">
        <v>3200</v>
      </c>
      <c r="I6" s="98" t="n">
        <v>3201000</v>
      </c>
      <c r="J6" s="99" t="n">
        <v>0.548</v>
      </c>
      <c r="K6" s="98" t="n">
        <v>3300</v>
      </c>
      <c r="L6" s="99" t="n">
        <v>0.617</v>
      </c>
      <c r="M6" s="98" t="n">
        <v>3200</v>
      </c>
    </row>
    <row r="7" customFormat="false" ht="12.75" hidden="false" customHeight="false" outlineLevel="0" collapsed="false">
      <c r="A7" s="97" t="s">
        <v>250</v>
      </c>
      <c r="B7" s="98" t="n">
        <v>2371000</v>
      </c>
      <c r="C7" s="98" t="n">
        <v>2274000</v>
      </c>
      <c r="D7" s="98" t="n">
        <v>1472000</v>
      </c>
      <c r="E7" s="99" t="n">
        <v>0.621</v>
      </c>
      <c r="F7" s="98" t="n">
        <v>2400</v>
      </c>
      <c r="G7" s="99" t="n">
        <v>0.647</v>
      </c>
      <c r="H7" s="98" t="n">
        <v>2300</v>
      </c>
      <c r="I7" s="98" t="n">
        <v>1200000</v>
      </c>
      <c r="J7" s="99" t="n">
        <v>0.506</v>
      </c>
      <c r="K7" s="98" t="n">
        <v>2800</v>
      </c>
      <c r="L7" s="99" t="n">
        <v>0.528</v>
      </c>
      <c r="M7" s="98" t="n">
        <v>2700</v>
      </c>
    </row>
    <row r="8" customFormat="false" ht="12.75" hidden="false" customHeight="false" outlineLevel="0" collapsed="false">
      <c r="A8" s="97" t="s">
        <v>251</v>
      </c>
      <c r="B8" s="98" t="n">
        <v>30100000</v>
      </c>
      <c r="C8" s="98" t="n">
        <v>25327000</v>
      </c>
      <c r="D8" s="98" t="n">
        <v>18471000</v>
      </c>
      <c r="E8" s="99" t="n">
        <v>0.614</v>
      </c>
      <c r="F8" s="98" t="n">
        <v>1500</v>
      </c>
      <c r="G8" s="99" t="n">
        <v>0.729</v>
      </c>
      <c r="H8" s="98" t="n">
        <v>1500</v>
      </c>
      <c r="I8" s="98" t="n">
        <v>16385000</v>
      </c>
      <c r="J8" s="99" t="n">
        <v>0.544</v>
      </c>
      <c r="K8" s="98" t="n">
        <v>1500</v>
      </c>
      <c r="L8" s="99" t="n">
        <v>0.647</v>
      </c>
      <c r="M8" s="98" t="n">
        <v>1600</v>
      </c>
    </row>
    <row r="9" customFormat="false" ht="12.75" hidden="false" customHeight="false" outlineLevel="0" collapsed="false">
      <c r="A9" s="97" t="s">
        <v>252</v>
      </c>
      <c r="B9" s="98" t="n">
        <v>4630000</v>
      </c>
      <c r="C9" s="98" t="n">
        <v>4277000</v>
      </c>
      <c r="D9" s="98" t="n">
        <v>3158000</v>
      </c>
      <c r="E9" s="99" t="n">
        <v>0.682</v>
      </c>
      <c r="F9" s="98" t="n">
        <v>4800</v>
      </c>
      <c r="G9" s="99" t="n">
        <v>0.738</v>
      </c>
      <c r="H9" s="98" t="n">
        <v>5200</v>
      </c>
      <c r="I9" s="98" t="n">
        <v>2997000</v>
      </c>
      <c r="J9" s="99" t="n">
        <v>0.647</v>
      </c>
      <c r="K9" s="98" t="n">
        <v>4700</v>
      </c>
      <c r="L9" s="99" t="n">
        <v>0.701</v>
      </c>
      <c r="M9" s="98" t="n">
        <v>5000</v>
      </c>
    </row>
    <row r="10" customFormat="false" ht="12.75" hidden="false" customHeight="false" outlineLevel="0" collapsed="false">
      <c r="A10" s="97" t="s">
        <v>253</v>
      </c>
      <c r="B10" s="98" t="n">
        <v>2850000</v>
      </c>
      <c r="C10" s="98" t="n">
        <v>2608000</v>
      </c>
      <c r="D10" s="98" t="n">
        <v>1882000</v>
      </c>
      <c r="E10" s="99" t="n">
        <v>0.66</v>
      </c>
      <c r="F10" s="98" t="n">
        <v>3500</v>
      </c>
      <c r="G10" s="99" t="n">
        <v>0.722</v>
      </c>
      <c r="H10" s="98" t="n">
        <v>3400</v>
      </c>
      <c r="I10" s="98" t="n">
        <v>1729000</v>
      </c>
      <c r="J10" s="99" t="n">
        <v>0.607</v>
      </c>
      <c r="K10" s="98" t="n">
        <v>3500</v>
      </c>
      <c r="L10" s="99" t="n">
        <v>0.663</v>
      </c>
      <c r="M10" s="98" t="n">
        <v>3400</v>
      </c>
    </row>
    <row r="11" customFormat="false" ht="12.75" hidden="false" customHeight="false" outlineLevel="0" collapsed="false">
      <c r="A11" s="97" t="s">
        <v>254</v>
      </c>
      <c r="B11" s="98" t="n">
        <v>819000</v>
      </c>
      <c r="C11" s="98" t="n">
        <v>746000</v>
      </c>
      <c r="D11" s="98" t="n">
        <v>577000</v>
      </c>
      <c r="E11" s="99" t="n">
        <v>0.704</v>
      </c>
      <c r="F11" s="98" t="n">
        <v>4000</v>
      </c>
      <c r="G11" s="99" t="n">
        <v>0.774</v>
      </c>
      <c r="H11" s="98" t="n">
        <v>3600</v>
      </c>
      <c r="I11" s="98" t="n">
        <v>521000</v>
      </c>
      <c r="J11" s="99" t="n">
        <v>0.635</v>
      </c>
      <c r="K11" s="98" t="n">
        <v>4000</v>
      </c>
      <c r="L11" s="99" t="n">
        <v>0.698</v>
      </c>
      <c r="M11" s="98" t="n">
        <v>3700</v>
      </c>
    </row>
    <row r="12" customFormat="false" ht="12.75" hidden="false" customHeight="false" outlineLevel="0" collapsed="false">
      <c r="A12" s="97" t="s">
        <v>255</v>
      </c>
      <c r="B12" s="98" t="n">
        <v>557000</v>
      </c>
      <c r="C12" s="98" t="n">
        <v>507000</v>
      </c>
      <c r="D12" s="98" t="n">
        <v>432000</v>
      </c>
      <c r="E12" s="99" t="n">
        <v>0.775</v>
      </c>
      <c r="F12" s="98" t="n">
        <v>3000</v>
      </c>
      <c r="G12" s="99" t="n">
        <v>0.851</v>
      </c>
      <c r="H12" s="98" t="n">
        <v>2800</v>
      </c>
      <c r="I12" s="98" t="n">
        <v>404000</v>
      </c>
      <c r="J12" s="99" t="n">
        <v>0.725</v>
      </c>
      <c r="K12" s="98" t="n">
        <v>3400</v>
      </c>
      <c r="L12" s="99" t="n">
        <v>0.795</v>
      </c>
      <c r="M12" s="98" t="n">
        <v>3300</v>
      </c>
    </row>
    <row r="13" customFormat="false" ht="12.75" hidden="false" customHeight="false" outlineLevel="0" collapsed="false">
      <c r="A13" s="97" t="s">
        <v>256</v>
      </c>
      <c r="B13" s="98" t="n">
        <v>18333000</v>
      </c>
      <c r="C13" s="98" t="n">
        <v>16092000</v>
      </c>
      <c r="D13" s="98" t="n">
        <v>10788000</v>
      </c>
      <c r="E13" s="99" t="n">
        <v>0.588</v>
      </c>
      <c r="F13" s="98" t="n">
        <v>2000</v>
      </c>
      <c r="G13" s="99" t="n">
        <v>0.67</v>
      </c>
      <c r="H13" s="98" t="n">
        <v>2200</v>
      </c>
      <c r="I13" s="98" t="n">
        <v>9703000</v>
      </c>
      <c r="J13" s="99" t="n">
        <v>0.529</v>
      </c>
      <c r="K13" s="98" t="n">
        <v>1700</v>
      </c>
      <c r="L13" s="99" t="n">
        <v>0.603</v>
      </c>
      <c r="M13" s="98" t="n">
        <v>1900</v>
      </c>
    </row>
    <row r="14" customFormat="false" ht="12.75" hidden="false" customHeight="false" outlineLevel="0" collapsed="false">
      <c r="A14" s="97" t="s">
        <v>257</v>
      </c>
      <c r="B14" s="98" t="n">
        <v>8431000</v>
      </c>
      <c r="C14" s="98" t="n">
        <v>7624000</v>
      </c>
      <c r="D14" s="98" t="n">
        <v>5401000</v>
      </c>
      <c r="E14" s="99" t="n">
        <v>0.641</v>
      </c>
      <c r="F14" s="98" t="n">
        <v>2900</v>
      </c>
      <c r="G14" s="99" t="n">
        <v>0.708</v>
      </c>
      <c r="H14" s="98" t="n">
        <v>2800</v>
      </c>
      <c r="I14" s="98" t="n">
        <v>4908000</v>
      </c>
      <c r="J14" s="99" t="n">
        <v>0.582</v>
      </c>
      <c r="K14" s="98" t="n">
        <v>2700</v>
      </c>
      <c r="L14" s="99" t="n">
        <v>0.644</v>
      </c>
      <c r="M14" s="98" t="n">
        <v>2600</v>
      </c>
    </row>
    <row r="15" customFormat="false" ht="12.75" hidden="false" customHeight="false" outlineLevel="0" collapsed="false">
      <c r="A15" s="97" t="s">
        <v>258</v>
      </c>
      <c r="B15" s="98" t="n">
        <v>1077000</v>
      </c>
      <c r="C15" s="98" t="n">
        <v>1004000</v>
      </c>
      <c r="D15" s="98" t="n">
        <v>679000</v>
      </c>
      <c r="E15" s="99" t="n">
        <v>0.631</v>
      </c>
      <c r="F15" s="98" t="n">
        <v>3000</v>
      </c>
      <c r="G15" s="99" t="n">
        <v>0.676</v>
      </c>
      <c r="H15" s="98" t="n">
        <v>3000</v>
      </c>
      <c r="I15" s="98" t="n">
        <v>587000</v>
      </c>
      <c r="J15" s="99" t="n">
        <v>0.545</v>
      </c>
      <c r="K15" s="98" t="n">
        <v>3400</v>
      </c>
      <c r="L15" s="99" t="n">
        <v>0.585</v>
      </c>
      <c r="M15" s="98" t="n">
        <v>3400</v>
      </c>
    </row>
    <row r="16" customFormat="false" ht="12.75" hidden="false" customHeight="false" outlineLevel="0" collapsed="false">
      <c r="A16" s="97" t="s">
        <v>259</v>
      </c>
      <c r="B16" s="98" t="n">
        <v>1517000</v>
      </c>
      <c r="C16" s="98" t="n">
        <v>1428000</v>
      </c>
      <c r="D16" s="98" t="n">
        <v>1017000</v>
      </c>
      <c r="E16" s="99" t="n">
        <v>0.67</v>
      </c>
      <c r="F16" s="98" t="n">
        <v>2000</v>
      </c>
      <c r="G16" s="99" t="n">
        <v>0.712</v>
      </c>
      <c r="H16" s="98" t="n">
        <v>2100</v>
      </c>
      <c r="I16" s="98" t="n">
        <v>932000</v>
      </c>
      <c r="J16" s="99" t="n">
        <v>0.614</v>
      </c>
      <c r="K16" s="98" t="n">
        <v>2100</v>
      </c>
      <c r="L16" s="99" t="n">
        <v>0.652</v>
      </c>
      <c r="M16" s="98" t="n">
        <v>2200</v>
      </c>
    </row>
    <row r="17" customFormat="false" ht="12.75" hidden="false" customHeight="false" outlineLevel="0" collapsed="false">
      <c r="A17" s="97" t="s">
        <v>260</v>
      </c>
      <c r="B17" s="98" t="n">
        <v>9793000</v>
      </c>
      <c r="C17" s="98" t="n">
        <v>8830000</v>
      </c>
      <c r="D17" s="98" t="n">
        <v>6780000</v>
      </c>
      <c r="E17" s="99" t="n">
        <v>0.692</v>
      </c>
      <c r="F17" s="98" t="n">
        <v>2700</v>
      </c>
      <c r="G17" s="99" t="n">
        <v>0.768</v>
      </c>
      <c r="H17" s="98" t="n">
        <v>2600</v>
      </c>
      <c r="I17" s="98" t="n">
        <v>5817000</v>
      </c>
      <c r="J17" s="99" t="n">
        <v>0.594</v>
      </c>
      <c r="K17" s="98" t="n">
        <v>3000</v>
      </c>
      <c r="L17" s="99" t="n">
        <v>0.659</v>
      </c>
      <c r="M17" s="98" t="n">
        <v>3000</v>
      </c>
    </row>
    <row r="18" customFormat="false" ht="12.75" hidden="false" customHeight="false" outlineLevel="0" collapsed="false">
      <c r="A18" s="97" t="s">
        <v>261</v>
      </c>
      <c r="B18" s="98" t="n">
        <v>5191000</v>
      </c>
      <c r="C18" s="98" t="n">
        <v>4801000</v>
      </c>
      <c r="D18" s="98" t="n">
        <v>3536000</v>
      </c>
      <c r="E18" s="99" t="n">
        <v>0.681</v>
      </c>
      <c r="F18" s="98" t="n">
        <v>3700</v>
      </c>
      <c r="G18" s="99" t="n">
        <v>0.737</v>
      </c>
      <c r="H18" s="98" t="n">
        <v>3300</v>
      </c>
      <c r="I18" s="98" t="n">
        <v>2912000</v>
      </c>
      <c r="J18" s="99" t="n">
        <v>0.561</v>
      </c>
      <c r="K18" s="98" t="n">
        <v>3600</v>
      </c>
      <c r="L18" s="99" t="n">
        <v>0.607</v>
      </c>
      <c r="M18" s="98" t="n">
        <v>3400</v>
      </c>
    </row>
    <row r="19" customFormat="false" ht="12.75" hidden="false" customHeight="false" outlineLevel="0" collapsed="false">
      <c r="A19" s="97" t="s">
        <v>262</v>
      </c>
      <c r="B19" s="98" t="n">
        <v>2462000</v>
      </c>
      <c r="C19" s="98" t="n">
        <v>2310000</v>
      </c>
      <c r="D19" s="98" t="n">
        <v>1861000</v>
      </c>
      <c r="E19" s="99" t="n">
        <v>0.756</v>
      </c>
      <c r="F19" s="98" t="n">
        <v>3900</v>
      </c>
      <c r="G19" s="99" t="n">
        <v>0.806</v>
      </c>
      <c r="H19" s="98" t="n">
        <v>3700</v>
      </c>
      <c r="I19" s="98" t="n">
        <v>1658000</v>
      </c>
      <c r="J19" s="99" t="n">
        <v>0.674</v>
      </c>
      <c r="K19" s="98" t="n">
        <v>4700</v>
      </c>
      <c r="L19" s="99" t="n">
        <v>0.718</v>
      </c>
      <c r="M19" s="98" t="n">
        <v>4400</v>
      </c>
    </row>
    <row r="20" customFormat="false" ht="12.75" hidden="false" customHeight="false" outlineLevel="0" collapsed="false">
      <c r="A20" s="97" t="s">
        <v>263</v>
      </c>
      <c r="B20" s="98" t="n">
        <v>2203000</v>
      </c>
      <c r="C20" s="98" t="n">
        <v>2041000</v>
      </c>
      <c r="D20" s="98" t="n">
        <v>1628000</v>
      </c>
      <c r="E20" s="99" t="n">
        <v>0.739</v>
      </c>
      <c r="F20" s="98" t="n">
        <v>5100</v>
      </c>
      <c r="G20" s="99" t="n">
        <v>0.798</v>
      </c>
      <c r="H20" s="98" t="n">
        <v>4500</v>
      </c>
      <c r="I20" s="98" t="n">
        <v>1443000</v>
      </c>
      <c r="J20" s="99" t="n">
        <v>0.655</v>
      </c>
      <c r="K20" s="98" t="n">
        <v>5700</v>
      </c>
      <c r="L20" s="99" t="n">
        <v>0.707</v>
      </c>
      <c r="M20" s="98" t="n">
        <v>5600</v>
      </c>
    </row>
    <row r="21" customFormat="false" ht="12.75" hidden="false" customHeight="false" outlineLevel="0" collapsed="false">
      <c r="A21" s="97" t="s">
        <v>264</v>
      </c>
      <c r="B21" s="98" t="n">
        <v>3405000</v>
      </c>
      <c r="C21" s="98" t="n">
        <v>3178000</v>
      </c>
      <c r="D21" s="98" t="n">
        <v>2558000</v>
      </c>
      <c r="E21" s="99" t="n">
        <v>0.751</v>
      </c>
      <c r="F21" s="98" t="n">
        <v>4200</v>
      </c>
      <c r="G21" s="99" t="n">
        <v>0.805</v>
      </c>
      <c r="H21" s="98" t="n">
        <v>3200</v>
      </c>
      <c r="I21" s="98" t="n">
        <v>2152000</v>
      </c>
      <c r="J21" s="99" t="n">
        <v>0.632</v>
      </c>
      <c r="K21" s="98" t="n">
        <v>4300</v>
      </c>
      <c r="L21" s="99" t="n">
        <v>0.677</v>
      </c>
      <c r="M21" s="98" t="n">
        <v>3600</v>
      </c>
    </row>
    <row r="22" customFormat="false" ht="12.75" hidden="false" customHeight="false" outlineLevel="0" collapsed="false">
      <c r="A22" s="97" t="s">
        <v>265</v>
      </c>
      <c r="B22" s="98" t="n">
        <v>3400000</v>
      </c>
      <c r="C22" s="98" t="n">
        <v>3273000</v>
      </c>
      <c r="D22" s="98" t="n">
        <v>2160000</v>
      </c>
      <c r="E22" s="99" t="n">
        <v>0.635</v>
      </c>
      <c r="F22" s="98" t="n">
        <v>3600</v>
      </c>
      <c r="G22" s="99" t="n">
        <v>0.66</v>
      </c>
      <c r="H22" s="98" t="n">
        <v>3600</v>
      </c>
      <c r="I22" s="98" t="n">
        <v>1897000</v>
      </c>
      <c r="J22" s="99" t="n">
        <v>0.558</v>
      </c>
      <c r="K22" s="98" t="n">
        <v>3700</v>
      </c>
      <c r="L22" s="99" t="n">
        <v>0.58</v>
      </c>
      <c r="M22" s="98" t="n">
        <v>3600</v>
      </c>
    </row>
    <row r="23" customFormat="false" ht="12.75" hidden="false" customHeight="false" outlineLevel="0" collapsed="false">
      <c r="A23" s="97" t="s">
        <v>266</v>
      </c>
      <c r="B23" s="98" t="n">
        <v>1141000</v>
      </c>
      <c r="C23" s="98" t="n">
        <v>1123000</v>
      </c>
      <c r="D23" s="98" t="n">
        <v>831000</v>
      </c>
      <c r="E23" s="99" t="n">
        <v>0.728</v>
      </c>
      <c r="F23" s="98" t="n">
        <v>4000</v>
      </c>
      <c r="G23" s="99" t="n">
        <v>0.74</v>
      </c>
      <c r="H23" s="98" t="n">
        <v>4000</v>
      </c>
      <c r="I23" s="98" t="n">
        <v>753000</v>
      </c>
      <c r="J23" s="99" t="n">
        <v>0.66</v>
      </c>
      <c r="K23" s="98" t="n">
        <v>3500</v>
      </c>
      <c r="L23" s="99" t="n">
        <v>0.671</v>
      </c>
      <c r="M23" s="98" t="n">
        <v>3500</v>
      </c>
    </row>
    <row r="24" customFormat="false" ht="12.75" hidden="false" customHeight="false" outlineLevel="0" collapsed="false">
      <c r="A24" s="97" t="s">
        <v>267</v>
      </c>
      <c r="B24" s="98" t="n">
        <v>4785000</v>
      </c>
      <c r="C24" s="98" t="n">
        <v>4350000</v>
      </c>
      <c r="D24" s="98" t="n">
        <v>3497000</v>
      </c>
      <c r="E24" s="99" t="n">
        <v>0.731</v>
      </c>
      <c r="F24" s="98" t="n">
        <v>3500</v>
      </c>
      <c r="G24" s="99" t="n">
        <v>0.804</v>
      </c>
      <c r="H24" s="98" t="n">
        <v>3200</v>
      </c>
      <c r="I24" s="98" t="n">
        <v>3091000</v>
      </c>
      <c r="J24" s="99" t="n">
        <v>0.646</v>
      </c>
      <c r="K24" s="98" t="n">
        <v>3700</v>
      </c>
      <c r="L24" s="99" t="n">
        <v>0.711</v>
      </c>
      <c r="M24" s="98" t="n">
        <v>3600</v>
      </c>
    </row>
    <row r="25" customFormat="false" ht="12.75" hidden="false" customHeight="false" outlineLevel="0" collapsed="false">
      <c r="A25" s="97" t="s">
        <v>268</v>
      </c>
      <c r="B25" s="98" t="n">
        <v>5620000</v>
      </c>
      <c r="C25" s="98" t="n">
        <v>4947000</v>
      </c>
      <c r="D25" s="98" t="n">
        <v>3728000</v>
      </c>
      <c r="E25" s="99" t="n">
        <v>0.663</v>
      </c>
      <c r="F25" s="98" t="n">
        <v>3100</v>
      </c>
      <c r="G25" s="99" t="n">
        <v>0.754</v>
      </c>
      <c r="H25" s="98" t="n">
        <v>3000</v>
      </c>
      <c r="I25" s="98" t="n">
        <v>3408000</v>
      </c>
      <c r="J25" s="99" t="n">
        <v>0.606</v>
      </c>
      <c r="K25" s="98" t="n">
        <v>3000</v>
      </c>
      <c r="L25" s="99" t="n">
        <v>0.689</v>
      </c>
      <c r="M25" s="98" t="n">
        <v>3100</v>
      </c>
    </row>
    <row r="26" customFormat="false" ht="12.75" hidden="false" customHeight="false" outlineLevel="0" collapsed="false">
      <c r="A26" s="97" t="s">
        <v>269</v>
      </c>
      <c r="B26" s="98" t="n">
        <v>7850000</v>
      </c>
      <c r="C26" s="98" t="n">
        <v>7534000</v>
      </c>
      <c r="D26" s="98" t="n">
        <v>6090000</v>
      </c>
      <c r="E26" s="99" t="n">
        <v>0.776</v>
      </c>
      <c r="F26" s="98" t="n">
        <v>2700</v>
      </c>
      <c r="G26" s="99" t="n">
        <v>0.808</v>
      </c>
      <c r="H26" s="98" t="n">
        <v>2500</v>
      </c>
      <c r="I26" s="98" t="n">
        <v>5444000</v>
      </c>
      <c r="J26" s="99" t="n">
        <v>0.694</v>
      </c>
      <c r="K26" s="98" t="n">
        <v>2900</v>
      </c>
      <c r="L26" s="99" t="n">
        <v>0.723</v>
      </c>
      <c r="M26" s="98" t="n">
        <v>2900</v>
      </c>
    </row>
    <row r="27" customFormat="false" ht="12.75" hidden="false" customHeight="false" outlineLevel="0" collapsed="false">
      <c r="A27" s="97" t="s">
        <v>270</v>
      </c>
      <c r="B27" s="98" t="n">
        <v>4486000</v>
      </c>
      <c r="C27" s="98" t="n">
        <v>4208000</v>
      </c>
      <c r="D27" s="98" t="n">
        <v>3519000</v>
      </c>
      <c r="E27" s="99" t="n">
        <v>0.784</v>
      </c>
      <c r="F27" s="98" t="n">
        <v>2500</v>
      </c>
      <c r="G27" s="99" t="n">
        <v>0.836</v>
      </c>
      <c r="H27" s="98" t="n">
        <v>2300</v>
      </c>
      <c r="I27" s="98" t="n">
        <v>3193000</v>
      </c>
      <c r="J27" s="99" t="n">
        <v>0.712</v>
      </c>
      <c r="K27" s="98" t="n">
        <v>2900</v>
      </c>
      <c r="L27" s="99" t="n">
        <v>0.759</v>
      </c>
      <c r="M27" s="98" t="n">
        <v>2900</v>
      </c>
    </row>
    <row r="28" customFormat="false" ht="12.75" hidden="false" customHeight="false" outlineLevel="0" collapsed="false">
      <c r="A28" s="97" t="s">
        <v>271</v>
      </c>
      <c r="B28" s="98" t="n">
        <v>2201000</v>
      </c>
      <c r="C28" s="98" t="n">
        <v>2162000</v>
      </c>
      <c r="D28" s="98" t="n">
        <v>1751000</v>
      </c>
      <c r="E28" s="99" t="n">
        <v>0.795</v>
      </c>
      <c r="F28" s="98" t="n">
        <v>2500</v>
      </c>
      <c r="G28" s="99" t="n">
        <v>0.81</v>
      </c>
      <c r="H28" s="98" t="n">
        <v>2200</v>
      </c>
      <c r="I28" s="98" t="n">
        <v>1490000</v>
      </c>
      <c r="J28" s="99" t="n">
        <v>0.677</v>
      </c>
      <c r="K28" s="98" t="n">
        <v>3000</v>
      </c>
      <c r="L28" s="99" t="n">
        <v>0.689</v>
      </c>
      <c r="M28" s="98" t="n">
        <v>2800</v>
      </c>
    </row>
    <row r="29" customFormat="false" ht="12.75" hidden="false" customHeight="false" outlineLevel="0" collapsed="false">
      <c r="A29" s="97" t="s">
        <v>272</v>
      </c>
      <c r="B29" s="98" t="n">
        <v>4790000</v>
      </c>
      <c r="C29" s="98" t="n">
        <v>4664000</v>
      </c>
      <c r="D29" s="98" t="n">
        <v>3707000</v>
      </c>
      <c r="E29" s="99" t="n">
        <v>0.774</v>
      </c>
      <c r="F29" s="98" t="n">
        <v>2800</v>
      </c>
      <c r="G29" s="99" t="n">
        <v>0.795</v>
      </c>
      <c r="H29" s="98" t="n">
        <v>2700</v>
      </c>
      <c r="I29" s="98" t="n">
        <v>3240000</v>
      </c>
      <c r="J29" s="99" t="n">
        <v>0.676</v>
      </c>
      <c r="K29" s="98" t="n">
        <v>3200</v>
      </c>
      <c r="L29" s="99" t="n">
        <v>0.695</v>
      </c>
      <c r="M29" s="98" t="n">
        <v>3300</v>
      </c>
    </row>
    <row r="30" customFormat="false" ht="12.75" hidden="false" customHeight="false" outlineLevel="0" collapsed="false">
      <c r="A30" s="97" t="s">
        <v>273</v>
      </c>
      <c r="B30" s="98" t="n">
        <v>896000</v>
      </c>
      <c r="C30" s="98" t="n">
        <v>881000</v>
      </c>
      <c r="D30" s="98" t="n">
        <v>651000</v>
      </c>
      <c r="E30" s="99" t="n">
        <v>0.726</v>
      </c>
      <c r="F30" s="98" t="n">
        <v>2500</v>
      </c>
      <c r="G30" s="99" t="n">
        <v>0.738</v>
      </c>
      <c r="H30" s="98" t="n">
        <v>2500</v>
      </c>
      <c r="I30" s="98" t="n">
        <v>610000</v>
      </c>
      <c r="J30" s="99" t="n">
        <v>0.68</v>
      </c>
      <c r="K30" s="98" t="n">
        <v>2600</v>
      </c>
      <c r="L30" s="99" t="n">
        <v>0.692</v>
      </c>
      <c r="M30" s="98" t="n">
        <v>2500</v>
      </c>
    </row>
    <row r="31" customFormat="false" ht="12.75" hidden="false" customHeight="false" outlineLevel="0" collapsed="false">
      <c r="A31" s="97" t="s">
        <v>274</v>
      </c>
      <c r="B31" s="98" t="n">
        <v>1488000</v>
      </c>
      <c r="C31" s="98" t="n">
        <v>1377000</v>
      </c>
      <c r="D31" s="98" t="n">
        <v>1016000</v>
      </c>
      <c r="E31" s="99" t="n">
        <v>0.682</v>
      </c>
      <c r="F31" s="98" t="n">
        <v>4700</v>
      </c>
      <c r="G31" s="99" t="n">
        <v>0.738</v>
      </c>
      <c r="H31" s="98" t="n">
        <v>4000</v>
      </c>
      <c r="I31" s="98" t="n">
        <v>928000</v>
      </c>
      <c r="J31" s="99" t="n">
        <v>0.624</v>
      </c>
      <c r="K31" s="98" t="n">
        <v>4600</v>
      </c>
      <c r="L31" s="99" t="n">
        <v>0.674</v>
      </c>
      <c r="M31" s="98" t="n">
        <v>4000</v>
      </c>
    </row>
    <row r="32" customFormat="false" ht="12.75" hidden="false" customHeight="false" outlineLevel="0" collapsed="false">
      <c r="A32" s="97" t="s">
        <v>275</v>
      </c>
      <c r="B32" s="98" t="n">
        <v>2506000</v>
      </c>
      <c r="C32" s="98" t="n">
        <v>2230000</v>
      </c>
      <c r="D32" s="98" t="n">
        <v>1640000</v>
      </c>
      <c r="E32" s="99" t="n">
        <v>0.654</v>
      </c>
      <c r="F32" s="98" t="n">
        <v>3000</v>
      </c>
      <c r="G32" s="99" t="n">
        <v>0.735</v>
      </c>
      <c r="H32" s="98" t="n">
        <v>2600</v>
      </c>
      <c r="I32" s="98" t="n">
        <v>1493000</v>
      </c>
      <c r="J32" s="99" t="n">
        <v>0.596</v>
      </c>
      <c r="K32" s="98" t="n">
        <v>3100</v>
      </c>
      <c r="L32" s="99" t="n">
        <v>0.669</v>
      </c>
      <c r="M32" s="98" t="n">
        <v>2900</v>
      </c>
    </row>
    <row r="33" customFormat="false" ht="12.75" hidden="false" customHeight="false" outlineLevel="0" collapsed="false">
      <c r="A33" s="97" t="s">
        <v>276</v>
      </c>
      <c r="B33" s="98" t="n">
        <v>1144000</v>
      </c>
      <c r="C33" s="98" t="n">
        <v>1096000</v>
      </c>
      <c r="D33" s="98" t="n">
        <v>856000</v>
      </c>
      <c r="E33" s="99" t="n">
        <v>0.749</v>
      </c>
      <c r="F33" s="98" t="n">
        <v>3900</v>
      </c>
      <c r="G33" s="99" t="n">
        <v>0.781</v>
      </c>
      <c r="H33" s="98" t="n">
        <v>3400</v>
      </c>
      <c r="I33" s="98" t="n">
        <v>788000</v>
      </c>
      <c r="J33" s="99" t="n">
        <v>0.689</v>
      </c>
      <c r="K33" s="98" t="n">
        <v>3800</v>
      </c>
      <c r="L33" s="99" t="n">
        <v>0.719</v>
      </c>
      <c r="M33" s="98" t="n">
        <v>3400</v>
      </c>
    </row>
    <row r="34" customFormat="false" ht="12.75" hidden="false" customHeight="false" outlineLevel="0" collapsed="false">
      <c r="A34" s="97" t="s">
        <v>277</v>
      </c>
      <c r="B34" s="98" t="n">
        <v>7282000</v>
      </c>
      <c r="C34" s="98" t="n">
        <v>6323000</v>
      </c>
      <c r="D34" s="98" t="n">
        <v>5175000</v>
      </c>
      <c r="E34" s="99" t="n">
        <v>0.711</v>
      </c>
      <c r="F34" s="98" t="n">
        <v>3200</v>
      </c>
      <c r="G34" s="99" t="n">
        <v>0.819</v>
      </c>
      <c r="H34" s="98" t="n">
        <v>2700</v>
      </c>
      <c r="I34" s="98" t="n">
        <v>4581000</v>
      </c>
      <c r="J34" s="99" t="n">
        <v>0.629</v>
      </c>
      <c r="K34" s="98" t="n">
        <v>3200</v>
      </c>
      <c r="L34" s="99" t="n">
        <v>0.725</v>
      </c>
      <c r="M34" s="98" t="n">
        <v>2800</v>
      </c>
    </row>
    <row r="35" customFormat="false" ht="12.75" hidden="false" customHeight="false" outlineLevel="0" collapsed="false">
      <c r="A35" s="97" t="s">
        <v>278</v>
      </c>
      <c r="B35" s="98" t="n">
        <v>1645000</v>
      </c>
      <c r="C35" s="98" t="n">
        <v>1491000</v>
      </c>
      <c r="D35" s="98" t="n">
        <v>1135000</v>
      </c>
      <c r="E35" s="99" t="n">
        <v>0.69</v>
      </c>
      <c r="F35" s="98" t="n">
        <v>3400</v>
      </c>
      <c r="G35" s="99" t="n">
        <v>0.761</v>
      </c>
      <c r="H35" s="98" t="n">
        <v>3300</v>
      </c>
      <c r="I35" s="98" t="n">
        <v>984000</v>
      </c>
      <c r="J35" s="99" t="n">
        <v>0.598</v>
      </c>
      <c r="K35" s="98" t="n">
        <v>3800</v>
      </c>
      <c r="L35" s="99" t="n">
        <v>0.66</v>
      </c>
      <c r="M35" s="98" t="n">
        <v>3700</v>
      </c>
    </row>
    <row r="36" customFormat="false" ht="12.75" hidden="false" customHeight="false" outlineLevel="0" collapsed="false">
      <c r="A36" s="97" t="s">
        <v>279</v>
      </c>
      <c r="B36" s="98" t="n">
        <v>15392000</v>
      </c>
      <c r="C36" s="98" t="n">
        <v>13667000</v>
      </c>
      <c r="D36" s="98" t="n">
        <v>9051000</v>
      </c>
      <c r="E36" s="99" t="n">
        <v>0.588</v>
      </c>
      <c r="F36" s="98" t="n">
        <v>2500</v>
      </c>
      <c r="G36" s="99" t="n">
        <v>0.662</v>
      </c>
      <c r="H36" s="98" t="n">
        <v>2700</v>
      </c>
      <c r="I36" s="98" t="n">
        <v>8091000</v>
      </c>
      <c r="J36" s="99" t="n">
        <v>0.526</v>
      </c>
      <c r="K36" s="98" t="n">
        <v>2400</v>
      </c>
      <c r="L36" s="99" t="n">
        <v>0.592</v>
      </c>
      <c r="M36" s="98" t="n">
        <v>2600</v>
      </c>
    </row>
    <row r="37" customFormat="false" ht="12.75" hidden="false" customHeight="false" outlineLevel="0" collapsed="false">
      <c r="A37" s="97" t="s">
        <v>280</v>
      </c>
      <c r="B37" s="98" t="n">
        <v>8496000</v>
      </c>
      <c r="C37" s="98" t="n">
        <v>7695000</v>
      </c>
      <c r="D37" s="98" t="n">
        <v>5374000</v>
      </c>
      <c r="E37" s="99" t="n">
        <v>0.633</v>
      </c>
      <c r="F37" s="98" t="n">
        <v>2900</v>
      </c>
      <c r="G37" s="99" t="n">
        <v>0.698</v>
      </c>
      <c r="H37" s="98" t="n">
        <v>2700</v>
      </c>
      <c r="I37" s="98" t="n">
        <v>4971000</v>
      </c>
      <c r="J37" s="99" t="n">
        <v>0.585</v>
      </c>
      <c r="K37" s="98" t="n">
        <v>2800</v>
      </c>
      <c r="L37" s="99" t="n">
        <v>0.646</v>
      </c>
      <c r="M37" s="98" t="n">
        <v>2700</v>
      </c>
    </row>
    <row r="38" customFormat="false" ht="12.75" hidden="false" customHeight="false" outlineLevel="0" collapsed="false">
      <c r="A38" s="97" t="s">
        <v>281</v>
      </c>
      <c r="B38" s="98" t="n">
        <v>582000</v>
      </c>
      <c r="C38" s="98" t="n">
        <v>563000</v>
      </c>
      <c r="D38" s="98" t="n">
        <v>442000</v>
      </c>
      <c r="E38" s="99" t="n">
        <v>0.76</v>
      </c>
      <c r="F38" s="98" t="n">
        <v>2700</v>
      </c>
      <c r="G38" s="99" t="n">
        <v>0.786</v>
      </c>
      <c r="H38" s="98" t="n">
        <v>2900</v>
      </c>
      <c r="I38" s="98" t="n">
        <v>401000</v>
      </c>
      <c r="J38" s="99" t="n">
        <v>0.689</v>
      </c>
      <c r="K38" s="98" t="n">
        <v>2700</v>
      </c>
      <c r="L38" s="99" t="n">
        <v>0.712</v>
      </c>
      <c r="M38" s="98" t="n">
        <v>2700</v>
      </c>
    </row>
    <row r="39" customFormat="false" ht="12.75" hidden="false" customHeight="false" outlineLevel="0" collapsed="false">
      <c r="A39" s="97" t="s">
        <v>282</v>
      </c>
      <c r="B39" s="98" t="n">
        <v>9113000</v>
      </c>
      <c r="C39" s="98" t="n">
        <v>8782000</v>
      </c>
      <c r="D39" s="98" t="n">
        <v>6593000</v>
      </c>
      <c r="E39" s="99" t="n">
        <v>0.724</v>
      </c>
      <c r="F39" s="98" t="n">
        <v>2300</v>
      </c>
      <c r="G39" s="99" t="n">
        <v>0.751</v>
      </c>
      <c r="H39" s="98" t="n">
        <v>2200</v>
      </c>
      <c r="I39" s="98" t="n">
        <v>5922000</v>
      </c>
      <c r="J39" s="99" t="n">
        <v>0.65</v>
      </c>
      <c r="K39" s="98" t="n">
        <v>2500</v>
      </c>
      <c r="L39" s="99" t="n">
        <v>0.674</v>
      </c>
      <c r="M39" s="98" t="n">
        <v>2500</v>
      </c>
    </row>
    <row r="40" customFormat="false" ht="12.75" hidden="false" customHeight="false" outlineLevel="0" collapsed="false">
      <c r="A40" s="97" t="s">
        <v>283</v>
      </c>
      <c r="B40" s="98" t="n">
        <v>3053000</v>
      </c>
      <c r="C40" s="98" t="n">
        <v>2924000</v>
      </c>
      <c r="D40" s="98" t="n">
        <v>2062000</v>
      </c>
      <c r="E40" s="99" t="n">
        <v>0.676</v>
      </c>
      <c r="F40" s="98" t="n">
        <v>3400</v>
      </c>
      <c r="G40" s="99" t="n">
        <v>0.705</v>
      </c>
      <c r="H40" s="98" t="n">
        <v>3000</v>
      </c>
      <c r="I40" s="98" t="n">
        <v>1747000</v>
      </c>
      <c r="J40" s="99" t="n">
        <v>0.572</v>
      </c>
      <c r="K40" s="98" t="n">
        <v>3300</v>
      </c>
      <c r="L40" s="99" t="n">
        <v>0.597</v>
      </c>
      <c r="M40" s="98" t="n">
        <v>3100</v>
      </c>
    </row>
    <row r="41" customFormat="false" ht="12.75" hidden="false" customHeight="false" outlineLevel="0" collapsed="false">
      <c r="A41" s="97" t="s">
        <v>284</v>
      </c>
      <c r="B41" s="98" t="n">
        <v>3365000</v>
      </c>
      <c r="C41" s="98" t="n">
        <v>3138000</v>
      </c>
      <c r="D41" s="98" t="n">
        <v>2604000</v>
      </c>
      <c r="E41" s="99" t="n">
        <v>0.774</v>
      </c>
      <c r="F41" s="98" t="n">
        <v>2900</v>
      </c>
      <c r="G41" s="99" t="n">
        <v>0.83</v>
      </c>
      <c r="H41" s="98" t="n">
        <v>3000</v>
      </c>
      <c r="I41" s="98" t="n">
        <v>2362000</v>
      </c>
      <c r="J41" s="99" t="n">
        <v>0.702</v>
      </c>
      <c r="K41" s="98" t="n">
        <v>2800</v>
      </c>
      <c r="L41" s="99" t="n">
        <v>0.753</v>
      </c>
      <c r="M41" s="98" t="n">
        <v>2800</v>
      </c>
    </row>
    <row r="42" customFormat="false" ht="12.75" hidden="false" customHeight="false" outlineLevel="0" collapsed="false">
      <c r="A42" s="97" t="s">
        <v>285</v>
      </c>
      <c r="B42" s="98" t="n">
        <v>10185000</v>
      </c>
      <c r="C42" s="98" t="n">
        <v>9789000</v>
      </c>
      <c r="D42" s="98" t="n">
        <v>7413000</v>
      </c>
      <c r="E42" s="99" t="n">
        <v>0.728</v>
      </c>
      <c r="F42" s="98" t="n">
        <v>2300</v>
      </c>
      <c r="G42" s="99" t="n">
        <v>0.757</v>
      </c>
      <c r="H42" s="98" t="n">
        <v>2300</v>
      </c>
      <c r="I42" s="98" t="n">
        <v>6828000</v>
      </c>
      <c r="J42" s="99" t="n">
        <v>0.67</v>
      </c>
      <c r="K42" s="98" t="n">
        <v>2400</v>
      </c>
      <c r="L42" s="99" t="n">
        <v>0.697</v>
      </c>
      <c r="M42" s="98" t="n">
        <v>2300</v>
      </c>
    </row>
    <row r="43" customFormat="false" ht="12.75" hidden="false" customHeight="false" outlineLevel="0" collapsed="false">
      <c r="A43" s="97" t="s">
        <v>286</v>
      </c>
      <c r="B43" s="98" t="n">
        <v>888000</v>
      </c>
      <c r="C43" s="98" t="n">
        <v>811000</v>
      </c>
      <c r="D43" s="98" t="n">
        <v>645000</v>
      </c>
      <c r="E43" s="99" t="n">
        <v>0.726</v>
      </c>
      <c r="F43" s="98" t="n">
        <v>3500</v>
      </c>
      <c r="G43" s="99" t="n">
        <v>0.795</v>
      </c>
      <c r="H43" s="98" t="n">
        <v>3200</v>
      </c>
      <c r="I43" s="98" t="n">
        <v>568000</v>
      </c>
      <c r="J43" s="99" t="n">
        <v>0.64</v>
      </c>
      <c r="K43" s="98" t="n">
        <v>3900</v>
      </c>
      <c r="L43" s="99" t="n">
        <v>0.7</v>
      </c>
      <c r="M43" s="98" t="n">
        <v>4000</v>
      </c>
    </row>
    <row r="44" customFormat="false" ht="12.75" hidden="false" customHeight="false" outlineLevel="0" collapsed="false">
      <c r="A44" s="97" t="s">
        <v>287</v>
      </c>
      <c r="B44" s="98" t="n">
        <v>4222000</v>
      </c>
      <c r="C44" s="98" t="n">
        <v>4006000</v>
      </c>
      <c r="D44" s="98" t="n">
        <v>2935000</v>
      </c>
      <c r="E44" s="99" t="n">
        <v>0.695</v>
      </c>
      <c r="F44" s="98" t="n">
        <v>3200</v>
      </c>
      <c r="G44" s="99" t="n">
        <v>0.733</v>
      </c>
      <c r="H44" s="98" t="n">
        <v>3000</v>
      </c>
      <c r="I44" s="98" t="n">
        <v>2510000</v>
      </c>
      <c r="J44" s="99" t="n">
        <v>0.595</v>
      </c>
      <c r="K44" s="98" t="n">
        <v>3200</v>
      </c>
      <c r="L44" s="99" t="n">
        <v>0.627</v>
      </c>
      <c r="M44" s="98" t="n">
        <v>3200</v>
      </c>
    </row>
    <row r="45" customFormat="false" ht="12.75" hidden="false" customHeight="false" outlineLevel="0" collapsed="false">
      <c r="A45" s="97" t="s">
        <v>288</v>
      </c>
      <c r="B45" s="98" t="n">
        <v>690000</v>
      </c>
      <c r="C45" s="98" t="n">
        <v>669000</v>
      </c>
      <c r="D45" s="98" t="n">
        <v>473000</v>
      </c>
      <c r="E45" s="99" t="n">
        <v>0.685</v>
      </c>
      <c r="F45" s="98" t="n">
        <v>3500</v>
      </c>
      <c r="G45" s="99" t="n">
        <v>0.707</v>
      </c>
      <c r="H45" s="98" t="n">
        <v>3700</v>
      </c>
      <c r="I45" s="98" t="n">
        <v>394000</v>
      </c>
      <c r="J45" s="99" t="n">
        <v>0.571</v>
      </c>
      <c r="K45" s="98" t="n">
        <v>3700</v>
      </c>
      <c r="L45" s="99" t="n">
        <v>0.589</v>
      </c>
      <c r="M45" s="98" t="n">
        <v>3800</v>
      </c>
    </row>
    <row r="46" customFormat="false" ht="12.75" hidden="false" customHeight="false" outlineLevel="0" collapsed="false">
      <c r="A46" s="97" t="s">
        <v>289</v>
      </c>
      <c r="B46" s="98" t="n">
        <v>5583000</v>
      </c>
      <c r="C46" s="98" t="n">
        <v>5300000</v>
      </c>
      <c r="D46" s="98" t="n">
        <v>3980000</v>
      </c>
      <c r="E46" s="99" t="n">
        <v>0.713</v>
      </c>
      <c r="F46" s="98" t="n">
        <v>2900</v>
      </c>
      <c r="G46" s="99" t="n">
        <v>0.751</v>
      </c>
      <c r="H46" s="98" t="n">
        <v>2600</v>
      </c>
      <c r="I46" s="98" t="n">
        <v>3433000</v>
      </c>
      <c r="J46" s="99" t="n">
        <v>0.615</v>
      </c>
      <c r="K46" s="98" t="n">
        <v>2800</v>
      </c>
      <c r="L46" s="99" t="n">
        <v>0.648</v>
      </c>
      <c r="M46" s="98" t="n">
        <v>2600</v>
      </c>
    </row>
    <row r="47" customFormat="false" ht="12.75" hidden="false" customHeight="false" outlineLevel="0" collapsed="false">
      <c r="A47" s="97" t="s">
        <v>290</v>
      </c>
      <c r="B47" s="98" t="n">
        <v>23139000</v>
      </c>
      <c r="C47" s="98" t="n">
        <v>19754000</v>
      </c>
      <c r="D47" s="98" t="n">
        <v>13641000</v>
      </c>
      <c r="E47" s="99" t="n">
        <v>0.59</v>
      </c>
      <c r="F47" s="98" t="n">
        <v>2200</v>
      </c>
      <c r="G47" s="99" t="n">
        <v>0.691</v>
      </c>
      <c r="H47" s="98" t="n">
        <v>2300</v>
      </c>
      <c r="I47" s="98" t="n">
        <v>11442000</v>
      </c>
      <c r="J47" s="99" t="n">
        <v>0.494</v>
      </c>
      <c r="K47" s="98" t="n">
        <v>2200</v>
      </c>
      <c r="L47" s="99" t="n">
        <v>0.579</v>
      </c>
      <c r="M47" s="98" t="n">
        <v>2300</v>
      </c>
    </row>
    <row r="48" customFormat="false" ht="12.75" hidden="false" customHeight="false" outlineLevel="0" collapsed="false">
      <c r="A48" s="97" t="s">
        <v>291</v>
      </c>
      <c r="B48" s="98" t="n">
        <v>2505000</v>
      </c>
      <c r="C48" s="98" t="n">
        <v>2324000</v>
      </c>
      <c r="D48" s="98" t="n">
        <v>1736000</v>
      </c>
      <c r="E48" s="99" t="n">
        <v>0.693</v>
      </c>
      <c r="F48" s="98" t="n">
        <v>3100</v>
      </c>
      <c r="G48" s="99" t="n">
        <v>0.747</v>
      </c>
      <c r="H48" s="98" t="n">
        <v>3100</v>
      </c>
      <c r="I48" s="98" t="n">
        <v>1555000</v>
      </c>
      <c r="J48" s="99" t="n">
        <v>0.621</v>
      </c>
      <c r="K48" s="98" t="n">
        <v>3200</v>
      </c>
      <c r="L48" s="99" t="n">
        <v>0.669</v>
      </c>
      <c r="M48" s="98" t="n">
        <v>3100</v>
      </c>
    </row>
    <row r="49" customFormat="false" ht="12.75" hidden="false" customHeight="false" outlineLevel="0" collapsed="false">
      <c r="A49" s="97" t="s">
        <v>292</v>
      </c>
      <c r="B49" s="98" t="n">
        <v>530000</v>
      </c>
      <c r="C49" s="98" t="n">
        <v>520000</v>
      </c>
      <c r="D49" s="98" t="n">
        <v>401000</v>
      </c>
      <c r="E49" s="99" t="n">
        <v>0.757</v>
      </c>
      <c r="F49" s="98" t="n">
        <v>3300</v>
      </c>
      <c r="G49" s="99" t="n">
        <v>0.772</v>
      </c>
      <c r="H49" s="98" t="n">
        <v>3400</v>
      </c>
      <c r="I49" s="98" t="n">
        <v>373000</v>
      </c>
      <c r="J49" s="99" t="n">
        <v>0.704</v>
      </c>
      <c r="K49" s="98" t="n">
        <v>3100</v>
      </c>
      <c r="L49" s="99" t="n">
        <v>0.717</v>
      </c>
      <c r="M49" s="98" t="n">
        <v>3100</v>
      </c>
    </row>
    <row r="50" customFormat="false" ht="12.75" hidden="false" customHeight="false" outlineLevel="0" collapsed="false">
      <c r="A50" s="97" t="s">
        <v>293</v>
      </c>
      <c r="B50" s="98" t="n">
        <v>6722000</v>
      </c>
      <c r="C50" s="98" t="n">
        <v>6259000</v>
      </c>
      <c r="D50" s="98" t="n">
        <v>4981000</v>
      </c>
      <c r="E50" s="99" t="n">
        <v>0.741</v>
      </c>
      <c r="F50" s="98" t="n">
        <v>2500</v>
      </c>
      <c r="G50" s="99" t="n">
        <v>0.796</v>
      </c>
      <c r="H50" s="98" t="n">
        <v>2200</v>
      </c>
      <c r="I50" s="98" t="n">
        <v>4565000</v>
      </c>
      <c r="J50" s="99" t="n">
        <v>0.679</v>
      </c>
      <c r="K50" s="98" t="n">
        <v>2700</v>
      </c>
      <c r="L50" s="99" t="n">
        <v>0.729</v>
      </c>
      <c r="M50" s="98" t="n">
        <v>2400</v>
      </c>
    </row>
    <row r="51" customFormat="false" ht="12.75" hidden="false" customHeight="false" outlineLevel="0" collapsed="false">
      <c r="A51" s="97" t="s">
        <v>294</v>
      </c>
      <c r="B51" s="98" t="n">
        <v>6155000</v>
      </c>
      <c r="C51" s="98" t="n">
        <v>5516000</v>
      </c>
      <c r="D51" s="98" t="n">
        <v>4250000</v>
      </c>
      <c r="E51" s="99" t="n">
        <v>0.691</v>
      </c>
      <c r="F51" s="98" t="n">
        <v>3700</v>
      </c>
      <c r="G51" s="99" t="n">
        <v>0.771</v>
      </c>
      <c r="H51" s="98" t="n">
        <v>3500</v>
      </c>
      <c r="I51" s="98" t="n">
        <v>3863000</v>
      </c>
      <c r="J51" s="99" t="n">
        <v>0.628</v>
      </c>
      <c r="K51" s="98" t="n">
        <v>4100</v>
      </c>
      <c r="L51" s="99" t="n">
        <v>0.7</v>
      </c>
      <c r="M51" s="98" t="n">
        <v>4000</v>
      </c>
    </row>
    <row r="52" customFormat="false" ht="12.75" hidden="false" customHeight="false" outlineLevel="0" collapsed="false">
      <c r="A52" s="97" t="s">
        <v>295</v>
      </c>
      <c r="B52" s="98" t="n">
        <v>1379000</v>
      </c>
      <c r="C52" s="98" t="n">
        <v>1355000</v>
      </c>
      <c r="D52" s="98" t="n">
        <v>1001000</v>
      </c>
      <c r="E52" s="99" t="n">
        <v>0.726</v>
      </c>
      <c r="F52" s="98" t="n">
        <v>4500</v>
      </c>
      <c r="G52" s="99" t="n">
        <v>0.738</v>
      </c>
      <c r="H52" s="98" t="n">
        <v>4400</v>
      </c>
      <c r="I52" s="98" t="n">
        <v>807000</v>
      </c>
      <c r="J52" s="99" t="n">
        <v>0.585</v>
      </c>
      <c r="K52" s="98" t="n">
        <v>5500</v>
      </c>
      <c r="L52" s="99" t="n">
        <v>0.595</v>
      </c>
      <c r="M52" s="98" t="n">
        <v>5500</v>
      </c>
    </row>
    <row r="53" customFormat="false" ht="12.75" hidden="false" customHeight="false" outlineLevel="0" collapsed="false">
      <c r="A53" s="97" t="s">
        <v>296</v>
      </c>
      <c r="B53" s="98" t="n">
        <v>4629000</v>
      </c>
      <c r="C53" s="98" t="n">
        <v>4431000</v>
      </c>
      <c r="D53" s="98" t="n">
        <v>3380000</v>
      </c>
      <c r="E53" s="99" t="n">
        <v>0.73</v>
      </c>
      <c r="F53" s="98" t="n">
        <v>3300</v>
      </c>
      <c r="G53" s="99" t="n">
        <v>0.763</v>
      </c>
      <c r="H53" s="98" t="n">
        <v>3200</v>
      </c>
      <c r="I53" s="98" t="n">
        <v>3201000</v>
      </c>
      <c r="J53" s="99" t="n">
        <v>0.692</v>
      </c>
      <c r="K53" s="98" t="n">
        <v>3600</v>
      </c>
      <c r="L53" s="99" t="n">
        <v>0.722</v>
      </c>
      <c r="M53" s="98" t="n">
        <v>3400</v>
      </c>
    </row>
    <row r="54" customFormat="false" ht="12.75" hidden="false" customHeight="false" outlineLevel="0" collapsed="false">
      <c r="A54" s="100" t="s">
        <v>297</v>
      </c>
      <c r="B54" s="101" t="n">
        <v>453000</v>
      </c>
      <c r="C54" s="101" t="n">
        <v>443000</v>
      </c>
      <c r="D54" s="101" t="n">
        <v>307000</v>
      </c>
      <c r="E54" s="102" t="n">
        <v>0.678</v>
      </c>
      <c r="F54" s="101" t="n">
        <v>2800</v>
      </c>
      <c r="G54" s="102" t="n">
        <v>0.693</v>
      </c>
      <c r="H54" s="101" t="n">
        <v>2500</v>
      </c>
      <c r="I54" s="101" t="n">
        <v>283000</v>
      </c>
      <c r="J54" s="102" t="n">
        <v>0.624</v>
      </c>
      <c r="K54" s="101" t="n">
        <v>2500</v>
      </c>
      <c r="L54" s="102" t="n">
        <v>0.638</v>
      </c>
      <c r="M54" s="101" t="n">
        <v>2400</v>
      </c>
    </row>
  </sheetData>
  <mergeCells count="5">
    <mergeCell ref="A1:A2"/>
    <mergeCell ref="B1:B2"/>
    <mergeCell ref="C1:C2"/>
    <mergeCell ref="D1:H1"/>
    <mergeCell ref="I1:M1"/>
  </mergeCell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docProps/app.xml><?xml version="1.0" encoding="utf-8"?>
<Properties xmlns="http://schemas.openxmlformats.org/officeDocument/2006/extended-properties" xmlns:vt="http://schemas.openxmlformats.org/officeDocument/2006/docPropsVTypes">
  <Template/>
  <TotalTime>53</TotalTime>
  <Application>LibreOffice/25.2.6.2$Linux_AARCH64 LibreOffice_project/520$Build-2</Application>
  <AppVersion>15.0000</AppVersion>
  <Company>SAS Institute Inc</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2024-12-03T17:57:33Z</dcterms:created>
  <dc:creator>sas user</dc:creator>
  <dc:description/>
  <dc:language>en-US</dc:language>
  <cp:lastModifiedBy>Sean Kovacs</cp:lastModifiedBy>
  <dcterms:modified xsi:type="dcterms:W3CDTF">2025-10-20T13:10:09Z</dcterms:modified>
  <cp:revision>151</cp:revision>
  <dc:subject/>
  <dc:title/>
</cp:coreProperties>
</file>

<file path=docProps/custom.xml><?xml version="1.0" encoding="utf-8"?>
<Properties xmlns="http://schemas.openxmlformats.org/officeDocument/2006/custom-properties" xmlns:vt="http://schemas.openxmlformats.org/officeDocument/2006/docPropsVTypes"/>
</file>